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0116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rco/Downloads/"/>
    </mc:Choice>
  </mc:AlternateContent>
  <bookViews>
    <workbookView xWindow="0" yWindow="460" windowWidth="33600" windowHeight="18940"/>
  </bookViews>
  <sheets>
    <sheet name="Plan Accion EPA 2018" sheetId="4" r:id="rId1"/>
    <sheet name="Hoja1" sheetId="5" r:id="rId2"/>
  </sheets>
  <calcPr calcId="162913" concurrentCalc="0"/>
</workbook>
</file>

<file path=xl/calcChain.xml><?xml version="1.0" encoding="utf-8"?>
<calcChain xmlns="http://schemas.openxmlformats.org/spreadsheetml/2006/main">
  <c r="Q57" i="4" l="1"/>
  <c r="AC23" i="4"/>
  <c r="R6" i="4"/>
  <c r="R14" i="4"/>
  <c r="R17" i="4"/>
  <c r="R26" i="4"/>
  <c r="R32" i="4"/>
  <c r="R38" i="4"/>
  <c r="R42" i="4"/>
  <c r="R46" i="4"/>
  <c r="R53" i="4"/>
  <c r="R57" i="4"/>
  <c r="S6" i="4"/>
  <c r="S14" i="4"/>
  <c r="S17" i="4"/>
  <c r="S26" i="4"/>
  <c r="S32" i="4"/>
  <c r="S38" i="4"/>
  <c r="S42" i="4"/>
  <c r="S46" i="4"/>
  <c r="S53" i="4"/>
  <c r="S57" i="4"/>
  <c r="P53" i="4"/>
  <c r="P46" i="4"/>
  <c r="P42" i="4"/>
  <c r="P38" i="4"/>
  <c r="P32" i="4"/>
  <c r="P26" i="4"/>
  <c r="P17" i="4"/>
  <c r="P14" i="4"/>
  <c r="P6" i="4"/>
  <c r="O58" i="4"/>
  <c r="S6" i="5"/>
  <c r="S13" i="5"/>
  <c r="S16" i="5"/>
  <c r="S23" i="5"/>
  <c r="S28" i="5"/>
  <c r="S33" i="5"/>
  <c r="S36" i="5"/>
  <c r="S39" i="5"/>
  <c r="S44" i="5"/>
  <c r="S47" i="5"/>
  <c r="R47" i="5"/>
</calcChain>
</file>

<file path=xl/sharedStrings.xml><?xml version="1.0" encoding="utf-8"?>
<sst xmlns="http://schemas.openxmlformats.org/spreadsheetml/2006/main" count="354" uniqueCount="196">
  <si>
    <t xml:space="preserve">PLAN DE DESARROLLO "PRIMERO LA GENTE" </t>
  </si>
  <si>
    <t xml:space="preserve">PROYECTO </t>
  </si>
  <si>
    <t>META PROGRAMA PLAN DE DESARROLLO</t>
  </si>
  <si>
    <t>UNIDAD DE MEDIDA</t>
  </si>
  <si>
    <t>INDICADOR DE CUMPLIMIENTO</t>
  </si>
  <si>
    <t>RESPONSABLE</t>
  </si>
  <si>
    <t>OBJETIVO ESTRATEGICO</t>
  </si>
  <si>
    <t>EJE ESTRATEGICO</t>
  </si>
  <si>
    <t>LINEA ESTRATEGICA</t>
  </si>
  <si>
    <t xml:space="preserve">PROGRAMA </t>
  </si>
  <si>
    <t>RUBRO PRESUPUESTAL</t>
  </si>
  <si>
    <t>MONTO</t>
  </si>
  <si>
    <t>ADAPTAR EL TERRITORIO PARA LA GENTE</t>
  </si>
  <si>
    <t>MEDIO AMBIENTE Y GESTION DEL RIESGO</t>
  </si>
  <si>
    <t>EDUCACIÓN Y CONTROL AMBIENTAL</t>
  </si>
  <si>
    <t>MONITOREO AMBIENTAL</t>
  </si>
  <si>
    <t>SISTEMA INTEGRADO MONITOREO AMBIENTAL (AIRE, RUIDO Y AGUA)</t>
  </si>
  <si>
    <t>Conformar en un 100% Sistema Integrado de Monitoreo Ambiental Urbano</t>
  </si>
  <si>
    <t>EPA CARTAGENA</t>
  </si>
  <si>
    <t>Ley 99/93</t>
  </si>
  <si>
    <t>Implementar Un Sistema Integrado de Monitoreo Ambiental Urbano</t>
  </si>
  <si>
    <t>Sistema de Monitoreo Implentado (P.D)</t>
  </si>
  <si>
    <t xml:space="preserve">Sistema de Monitoreo </t>
  </si>
  <si>
    <t>Sistema de Monitoreo Implementado/Sistema de Monitoreo Programado</t>
  </si>
  <si>
    <t>Elaborar Un (1) Informe Anual sobre el Estado de los Recursos Naturales y del Ambiente Urbano</t>
  </si>
  <si>
    <t>Informe de Estado Ambiental (P.D)</t>
  </si>
  <si>
    <t>Informe de Estado Ambiental Realizado</t>
  </si>
  <si>
    <t>Informe de Estado Ambiental Realizado/Informe de Estado Ambiental Programado</t>
  </si>
  <si>
    <t>Diseñar, Conformar y Operar el Observatorio Ambiental Distrital</t>
  </si>
  <si>
    <t>Rendimientos Financieros ICLD</t>
  </si>
  <si>
    <t>Observatorio Ambiental Distrital Actualizado y en Operación</t>
  </si>
  <si>
    <t>O. A. D en Operación/O. A. D Programado</t>
  </si>
  <si>
    <t>Inventario de Gases Efecto Invernadero para el Distrito</t>
  </si>
  <si>
    <t>02-03-03-65-00-03-01</t>
  </si>
  <si>
    <t>Ingresos Corrientes de Libre Destinacion ICLD</t>
  </si>
  <si>
    <t>Realizar 60 Visitas de Control y Vigilancia anuales</t>
  </si>
  <si>
    <t xml:space="preserve">Visitas de Control y Vigilancia  </t>
  </si>
  <si>
    <t>Numero de Visitas Realizadas</t>
  </si>
  <si>
    <t>Numero de Visitas Realizadas / Numero de Visitas Programadas</t>
  </si>
  <si>
    <t>02-03-03-65-00-05-31</t>
  </si>
  <si>
    <t>Realizar 150 Evaluaciones y Seguimientos Ambientales Anuales</t>
  </si>
  <si>
    <t>Evaluacion y Seguimientos Realizados</t>
  </si>
  <si>
    <t>Evaluacion y Seguimientos Realizados / Evaluacion y Seguimientos Programados</t>
  </si>
  <si>
    <t>02-03-03-65-00-05-37</t>
  </si>
  <si>
    <t>EDUCACIÓN Y CULTURA AMBIENTAL</t>
  </si>
  <si>
    <t>Capacitar y/o Sensibilizar 30.000 Ciudadanos para el Desarrollo y Conservacion del Ambiente</t>
  </si>
  <si>
    <t xml:space="preserve">Capacitar y/o Sensibilizacion en Cultura Ambiental Ciudadana </t>
  </si>
  <si>
    <t>Personas Sensibilizadas</t>
  </si>
  <si>
    <t xml:space="preserve">Numero de Personas Sensibilizadas /Numero de Personas Programadas </t>
  </si>
  <si>
    <t>Asesorar y/o Acompañar 100 PRAES Distritales</t>
  </si>
  <si>
    <t xml:space="preserve"> Asesorar y/o Acompañar los PRAES  </t>
  </si>
  <si>
    <t>Numero de PRAES  Asesorados y/o Acompañados</t>
  </si>
  <si>
    <t xml:space="preserve">Numero de PRAES  Asesorados y/o Acompañados Realizados / Numero de PRAES  Asesorados y/o Acompañados Programados </t>
  </si>
  <si>
    <t>Asesorar y/o Acompañar 7 PRAUS Distritales</t>
  </si>
  <si>
    <t xml:space="preserve"> Asesorar y/o Acompañar los PRAUS </t>
  </si>
  <si>
    <t>Numero de PRAUS Asesorados y/o Acompañados</t>
  </si>
  <si>
    <t xml:space="preserve">Numero de  PRAUS Asesorados y/o Acompañados Realizados / Numero de  PRAUS Asesorados y/o Acompañados Programados </t>
  </si>
  <si>
    <t>Asesorar y/o Acompañar 5 PROCEDAS Distritales</t>
  </si>
  <si>
    <t xml:space="preserve"> Asesorar y/o Acompañar  PROCEDAS </t>
  </si>
  <si>
    <t>PROCEDAS Realizados</t>
  </si>
  <si>
    <t>PROCEDAS Realizados / PROCEDAS Programados</t>
  </si>
  <si>
    <t>Numero de Guardianes Operando</t>
  </si>
  <si>
    <t>Numero de Guardianes  Conformados/ Numero de Guardianes  Programados</t>
  </si>
  <si>
    <t xml:space="preserve">Ejecutar Una (1) Campaña para Concientizacion del Cambio Climatico </t>
  </si>
  <si>
    <t>Campañada Realizada</t>
  </si>
  <si>
    <t>Campañada Realizada/Campaña Programada</t>
  </si>
  <si>
    <t>CARTAGENA TERRITORIO VERDE Y RIQUEZA HIDRICA</t>
  </si>
  <si>
    <t>GESTION INTEGRAL DEL RECURSO HIDRICO</t>
  </si>
  <si>
    <t xml:space="preserve">PARQUE DISTRITAL CIENAGA DE LA VIRGEN
</t>
  </si>
  <si>
    <t>02-03-03-65-00-01-94</t>
  </si>
  <si>
    <t>Sobre Tasa Ambiental de Peaje</t>
  </si>
  <si>
    <t>Batimetria</t>
  </si>
  <si>
    <t>Informe de Batimetria</t>
  </si>
  <si>
    <t>Informe de Batimetria realizado/Informe de Batimetria Programado</t>
  </si>
  <si>
    <t>Relimpia</t>
  </si>
  <si>
    <t>Relimpia Realizada</t>
  </si>
  <si>
    <t>Conformacion de Guardianes de la Cienaga de la Virgen</t>
  </si>
  <si>
    <t>Capacitacion y/o Sensibilizacion de la Comunidad Aledaña a La Cienaga de la Virgen</t>
  </si>
  <si>
    <t>Numero de Ciudadanos Capacitados y/o Sensibilizados en Cultura Ambiental</t>
  </si>
  <si>
    <t>N° de Ciudadanos Capacitados y/o Sensibilizados / N° de Ciudadanos Capacitados y/o Sensibilizados Proyectados</t>
  </si>
  <si>
    <t xml:space="preserve">Campaña de Educacion Ambiental en Radio, TV, Prensa,Web y Redes Sociales alusiva a la Cienaga de la Virgen </t>
  </si>
  <si>
    <t>Campaña Realizada</t>
  </si>
  <si>
    <t xml:space="preserve">Campaña Realizada / Campaña Programadas </t>
  </si>
  <si>
    <t xml:space="preserve">MITIGACION Y GESTION DEL RIESGO AMBIENTAL </t>
  </si>
  <si>
    <t xml:space="preserve">10 Jornadas de Desodorizacion </t>
  </si>
  <si>
    <t>Jornadas de Desodorizacion</t>
  </si>
  <si>
    <t>Jornadas de Desodorizacion Ejecutadas / Jornadas de Desodorizacion Programadas</t>
  </si>
  <si>
    <t>02-03-03-65-00-07-14</t>
  </si>
  <si>
    <t>Tasa Retributiva</t>
  </si>
  <si>
    <t>4.000 M3 de Desechos Extraidos de los Manglares</t>
  </si>
  <si>
    <t>Jornada de Limpieza de Raices de Manglar (1.000 M3)</t>
  </si>
  <si>
    <t>Jornada de Limpieza</t>
  </si>
  <si>
    <t>Jornada de Limpieza Realizada / Jornada de Limpieza Programada</t>
  </si>
  <si>
    <t>02-03-03-65-00-07-31</t>
  </si>
  <si>
    <t>VEGETACION, BIODIVERSIDAD Y SERVICIOS ECOSISTEMICOS</t>
  </si>
  <si>
    <t xml:space="preserve">VEGETACION, BIODIVERSIDAD Y SERVICIOS ECOSISTEMICOS (EXPEDIENTE FORESTAL URBANO) </t>
  </si>
  <si>
    <t>Adoptar el Plan Maestro de Silvicultura Urbna</t>
  </si>
  <si>
    <t>Implementacion Plan Maestro de Silvicultura del Área Urbana de Cartagena (Fase 1)</t>
  </si>
  <si>
    <t xml:space="preserve">Plan Maestro de Silvicultura Urbana Socializado y Adoptado </t>
  </si>
  <si>
    <t>02-03-03-65-00-04-31</t>
  </si>
  <si>
    <t>Sembrar 20.000 Nuevos Arboles</t>
  </si>
  <si>
    <t>Sembrar 10.000 Nuevos Arboles</t>
  </si>
  <si>
    <t>Arboles Sembrados</t>
  </si>
  <si>
    <t>NEGOCIOS VERDES, PRODUCCION Y CONSUMO SOSTENIBLE</t>
  </si>
  <si>
    <t>Ejecutar el Establecimiento de Dos (2) Lineas de Negocios Verdes</t>
  </si>
  <si>
    <t>02-03-03-65-00-04-</t>
  </si>
  <si>
    <t>Una (1) Feria Distrital de Negocios Verdes Realizada</t>
  </si>
  <si>
    <t>Feria de N.V Realizada</t>
  </si>
  <si>
    <t>Feria de N.V Realizada/Feria de N.V Programada</t>
  </si>
  <si>
    <t>OPERACIÓN Y MANTENIMIENTO DE LA BOCANA DE MAREAS ESTABILIZADA Y DARSENA</t>
  </si>
  <si>
    <t>OPERACIÓN Y MANTENIMIENTO DE LA BOCANA Y DARSENA</t>
  </si>
  <si>
    <t>Realizar Cuatro (4) Relimpias en Bocana de Marea Estabilizada</t>
  </si>
  <si>
    <t xml:space="preserve"> Batimetria</t>
  </si>
  <si>
    <t xml:space="preserve">Informe de Batimetria </t>
  </si>
  <si>
    <t>Batimetria Realizada / Batimetria Programado</t>
  </si>
  <si>
    <t>02-03-03-65-00-02-01</t>
  </si>
  <si>
    <t xml:space="preserve"> Relimpia Realizada</t>
  </si>
  <si>
    <t>Relimpia Realizada / Relimpia Programado</t>
  </si>
  <si>
    <t>Realizar Una (1) Actividad Anual del Mantenimiento del Sistema de Bocana</t>
  </si>
  <si>
    <t>Mantenimiento  preventivo y/o Remedial de las estructuras y de la infraestructura logística del proyecto Sistema Bocana de Mareas Estabilizada</t>
  </si>
  <si>
    <t>Accion Anual de Mantenimiento Preventivo o Remedial de la estructura e infraestructura Bocana de Mareas Estabilizada.</t>
  </si>
  <si>
    <t>Accion Ejecutada / Accion Prgramada</t>
  </si>
  <si>
    <t>Operación Sistema Bocana y Darsena</t>
  </si>
  <si>
    <t xml:space="preserve">% de Cumplimiento Manualde Operación del Sistema de Operación de Bocana y darsena  </t>
  </si>
  <si>
    <t>CONSTRUIR CIUDADANIA Y FORTALECER LA INSTITUCIONALIDAD</t>
  </si>
  <si>
    <t>FORTALECIMIENTO INSTITUCIONAL</t>
  </si>
  <si>
    <t>GESTION PUBLICA LOCAL TRANSPARENTE</t>
  </si>
  <si>
    <t xml:space="preserve">Optimizacion de los Sistemas de Informacion Institucional (VITAL, SIG, SIGOB) </t>
  </si>
  <si>
    <t xml:space="preserve"> Numero de Sistemas de Informacion Optimizados                </t>
  </si>
  <si>
    <t>Numero de Sistemas de Informacion Optimizados  / Numero de Sistemas de Informacion Programados</t>
  </si>
  <si>
    <t>02-03-03-65-00-09-37</t>
  </si>
  <si>
    <t>02-03-03-65-00-09-31</t>
  </si>
  <si>
    <t>Mantenimiento y complementacion del SIM</t>
  </si>
  <si>
    <t>Mantenimiento Sistema Integrado de Monitoreo Realizado</t>
  </si>
  <si>
    <t>Mantenimiento S.I.M Realizado/Mantenimiento S.I.M Programado</t>
  </si>
  <si>
    <t>N° Relimpia realizada/N°de Relimpia Programada</t>
  </si>
  <si>
    <t>P. M.S.U Socializado y  Adoptado  Ejecutado / P.M.S.U Socializado y Adoptado Programado</t>
  </si>
  <si>
    <t>Arboles Sembrados/Arboles Sembrados Programado</t>
  </si>
  <si>
    <t>EDUCACIÓN Y CULTURA  AMBIENTAL</t>
  </si>
  <si>
    <t>02-03-03-65-00-03-31</t>
  </si>
  <si>
    <t>Ley 99/93 Trnasferencias del Sector Electrico</t>
  </si>
  <si>
    <t xml:space="preserve">Rendimientos Financieros ICLD </t>
  </si>
  <si>
    <t>02-03-03-65-00-03-37</t>
  </si>
  <si>
    <t>02-03-03-65-00-03-63</t>
  </si>
  <si>
    <t>Rendimientos Financieros EPA (MULTAS, ICLD)</t>
  </si>
  <si>
    <t>02-03-03-65-00-05-10</t>
  </si>
  <si>
    <t>Multas, Sanciones, Permisos</t>
  </si>
  <si>
    <t>02-03-03-65-00-08-01</t>
  </si>
  <si>
    <t>02-03-03-65-00-08-31</t>
  </si>
  <si>
    <t>02-03-03-65-00-08-63</t>
  </si>
  <si>
    <t>Formar 1.200 Guardias Ambientales</t>
  </si>
  <si>
    <t>Formacion  y Capacitacion de Guardianes Ambientales</t>
  </si>
  <si>
    <t xml:space="preserve"> INDICADOR 
(PLAN ACCION)</t>
  </si>
  <si>
    <t xml:space="preserve"> FUENTE DE FINANCIACION</t>
  </si>
  <si>
    <t>Relimpia Cuenca  Cienaga de la Virgen</t>
  </si>
  <si>
    <t>Realizar Una (1) Relimpia en Cienaga de la Virgen</t>
  </si>
  <si>
    <t>02-03-03-65-00-02-31</t>
  </si>
  <si>
    <t>Ley 99/93 Transf. del Sector Electrico</t>
  </si>
  <si>
    <t>CONTROL, VIGILANCIA Y SEGUIMIENTO AMBIENTAL</t>
  </si>
  <si>
    <t>PLAN DE ACCION ESTABLECIMIENTO PUBLICO AMBIENTAL EPA - CARTAGENA 2018</t>
  </si>
  <si>
    <t>META ANUAL DIC- 2018</t>
  </si>
  <si>
    <t xml:space="preserve"> RECURSOS 2018</t>
  </si>
  <si>
    <t>Elaboracion de Estudios Previos y Preparacion de Inventario</t>
  </si>
  <si>
    <t>Estudios Previo Elaborado/Estudios Previo Programado</t>
  </si>
  <si>
    <t>Estudios Previo Elaborado</t>
  </si>
  <si>
    <t>Plan de Ordenamiento de los Manglares Jurisdiccion EPA</t>
  </si>
  <si>
    <t>Plan de Ordenamiento Formulado</t>
  </si>
  <si>
    <t>Plan de Ordenamiento Formulado/Plan de Ordenamiento Programado</t>
  </si>
  <si>
    <t xml:space="preserve">Plan de Negocios Verdes Distrital  en Ejecucion </t>
  </si>
  <si>
    <t>Plan de Accion N.V Establecido</t>
  </si>
  <si>
    <t>Plan de N.V Ejecutado/Plan de N.V Programado</t>
  </si>
  <si>
    <t>Dos (2) Empresas en cada Lineas de Negocios Verdes Asesoradas y en Operación</t>
  </si>
  <si>
    <t>Lineas de N.V Asesoradas y en Operación</t>
  </si>
  <si>
    <t>Lineas de N.V Asesoradas y en Operacion/Lineas de N.V Programadas</t>
  </si>
  <si>
    <t>OBSERVACIONES</t>
  </si>
  <si>
    <t xml:space="preserve"> </t>
  </si>
  <si>
    <t>PARQUE DISTRITAL CIENAGA DE LA VIRGEN</t>
  </si>
  <si>
    <t>Formacion de Guardianes de la Cienaga de la Virgen</t>
  </si>
  <si>
    <t>ZONIFICACION AREAS de Manglares Jurisdiccion EPA</t>
  </si>
  <si>
    <t>Implementación del Plan Distrital de Negocios Verdes</t>
  </si>
  <si>
    <t>Inventario de Arbolado y Fauna Urbana</t>
  </si>
  <si>
    <t>Corredores Ambientales</t>
  </si>
  <si>
    <t>Gestión y control de Vertimientos</t>
  </si>
  <si>
    <t>Delimitación y protección de Ecosistemas estratégicos</t>
  </si>
  <si>
    <t>Mapa de ruido Distrital</t>
  </si>
  <si>
    <t>Montaje e implementación de la Ventanilla de NV.</t>
  </si>
  <si>
    <t xml:space="preserve">Dotación y Optimización del Laboratorio EPA </t>
  </si>
  <si>
    <t>Estudios y acciones ambientales para Operaciones Urbanas en el P</t>
  </si>
  <si>
    <t>PROPUESTO
 PARA 2018 (ahora)</t>
  </si>
  <si>
    <t xml:space="preserve">% 
PARTICIPACION
 </t>
  </si>
  <si>
    <t xml:space="preserve">% INCREMENTO
Proyecto PA vs. Presupuestado
 </t>
  </si>
  <si>
    <t>INVERSION 2018</t>
  </si>
  <si>
    <t>Cofinanciación</t>
  </si>
  <si>
    <t>RECURSOS 2018</t>
  </si>
  <si>
    <t>FUENTE DE FINANCIACIÓN</t>
  </si>
  <si>
    <t>MONTO APROBADO
PARA 2018 
(presupuesto)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</si>
</sst>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&quot;$&quot;\ * #,##0_);_(&quot;$&quot;\ * \(#,##0\);_(&quot;$&quot;\ * &quot;-&quot;??_);_(@_)"/>
    <numFmt numFmtId="167" formatCode="_(&quot;$&quot;\ * #,##0.00_);_(&quot;$&quot;\ * \(#,##0.00\);_(&quot;$&quot;\ * &quot;-&quot;??_);_(@_)"/>
    <numFmt numFmtId="168" formatCode="0.0%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7"/>
      <color theme="1"/>
      <name val="Arial"/>
      <family val="2"/>
    </font>
    <font>
      <sz val="7.5"/>
      <color theme="1"/>
      <name val="Arial"/>
      <family val="2"/>
    </font>
    <font>
      <sz val="7"/>
      <color theme="1"/>
      <name val="Arial"/>
      <family val="2"/>
    </font>
    <font>
      <sz val="7.5"/>
      <name val="Arial"/>
      <family val="2"/>
    </font>
    <font>
      <sz val="8"/>
      <color rgb="FF00B0F0"/>
      <name val="Arial"/>
      <family val="2"/>
    </font>
    <font>
      <b/>
      <sz val="8"/>
      <color rgb="FF00B0F0"/>
      <name val="Arial"/>
      <family val="2"/>
    </font>
    <font>
      <b/>
      <sz val="7"/>
      <color rgb="FF00B0F0"/>
      <name val="Arial"/>
      <family val="2"/>
    </font>
    <font>
      <b/>
      <sz val="7.5"/>
      <color theme="1"/>
      <name val="Arial"/>
      <family val="2"/>
    </font>
    <font>
      <b/>
      <sz val="7.5"/>
      <color rgb="FFFF0000"/>
      <name val="Arial"/>
      <family val="2"/>
    </font>
    <font>
      <b/>
      <sz val="7"/>
      <color rgb="FF00B050"/>
      <name val="Arial"/>
      <family val="2"/>
    </font>
    <font>
      <b/>
      <sz val="7"/>
      <color rgb="FF00B0F0"/>
      <name val="Calibri"/>
      <family val="2"/>
      <scheme val="minor"/>
    </font>
    <font>
      <b/>
      <sz val="8"/>
      <color rgb="FF00B050"/>
      <name val="Arial"/>
      <family val="2"/>
    </font>
    <font>
      <sz val="8"/>
      <color rgb="FFFF0000"/>
      <name val="Arial"/>
      <family val="2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2DE8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5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5" tint="-0.499984740745262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4">
    <xf numFmtId="0" fontId="0" fillId="0" borderId="0" xfId="0"/>
    <xf numFmtId="0" fontId="3" fillId="3" borderId="13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5" borderId="0" xfId="0" applyFont="1" applyFill="1"/>
    <xf numFmtId="0" fontId="4" fillId="5" borderId="0" xfId="0" applyFont="1" applyFill="1"/>
    <xf numFmtId="0" fontId="3" fillId="5" borderId="14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11" fillId="5" borderId="22" xfId="0" applyFont="1" applyFill="1" applyBorder="1" applyAlignment="1">
      <alignment horizontal="center" vertical="center" wrapText="1"/>
    </xf>
    <xf numFmtId="0" fontId="0" fillId="5" borderId="0" xfId="0" applyFill="1"/>
    <xf numFmtId="0" fontId="12" fillId="5" borderId="24" xfId="0" applyFont="1" applyFill="1" applyBorder="1" applyAlignment="1">
      <alignment horizontal="center" vertical="center" wrapText="1"/>
    </xf>
    <xf numFmtId="166" fontId="3" fillId="5" borderId="0" xfId="0" applyNumberFormat="1" applyFont="1" applyFill="1"/>
    <xf numFmtId="0" fontId="2" fillId="4" borderId="7" xfId="0" applyFont="1" applyFill="1" applyBorder="1" applyAlignment="1">
      <alignment horizontal="center" vertical="center" wrapText="1"/>
    </xf>
    <xf numFmtId="166" fontId="9" fillId="5" borderId="7" xfId="0" applyNumberFormat="1" applyFont="1" applyFill="1" applyBorder="1" applyAlignment="1">
      <alignment vertical="center"/>
    </xf>
    <xf numFmtId="166" fontId="10" fillId="5" borderId="7" xfId="0" applyNumberFormat="1" applyFont="1" applyFill="1" applyBorder="1" applyAlignment="1">
      <alignment vertical="center"/>
    </xf>
    <xf numFmtId="0" fontId="3" fillId="4" borderId="19" xfId="0" applyFont="1" applyFill="1" applyBorder="1" applyAlignment="1">
      <alignment horizontal="center" vertical="center" wrapText="1"/>
    </xf>
    <xf numFmtId="166" fontId="4" fillId="4" borderId="19" xfId="1" applyNumberFormat="1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166" fontId="4" fillId="4" borderId="14" xfId="1" applyNumberFormat="1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166" fontId="4" fillId="4" borderId="24" xfId="1" applyNumberFormat="1" applyFont="1" applyFill="1" applyBorder="1" applyAlignment="1">
      <alignment vertical="center" wrapText="1"/>
    </xf>
    <xf numFmtId="166" fontId="4" fillId="4" borderId="25" xfId="1" applyNumberFormat="1" applyFont="1" applyFill="1" applyBorder="1" applyAlignment="1">
      <alignment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/>
    </xf>
    <xf numFmtId="0" fontId="13" fillId="5" borderId="23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13" fillId="5" borderId="19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15" fillId="5" borderId="0" xfId="0" applyFont="1" applyFill="1" applyAlignment="1">
      <alignment vertical="center" wrapText="1"/>
    </xf>
    <xf numFmtId="0" fontId="16" fillId="5" borderId="0" xfId="0" applyFont="1" applyFill="1" applyAlignment="1">
      <alignment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14" fillId="5" borderId="0" xfId="0" applyFont="1" applyFill="1"/>
    <xf numFmtId="167" fontId="2" fillId="5" borderId="10" xfId="0" applyNumberFormat="1" applyFont="1" applyFill="1" applyBorder="1" applyAlignment="1">
      <alignment vertical="center"/>
    </xf>
    <xf numFmtId="167" fontId="5" fillId="5" borderId="10" xfId="0" applyNumberFormat="1" applyFont="1" applyFill="1" applyBorder="1" applyAlignment="1">
      <alignment vertical="center"/>
    </xf>
    <xf numFmtId="0" fontId="18" fillId="5" borderId="0" xfId="0" applyFont="1" applyFill="1" applyAlignment="1">
      <alignment horizontal="left" vertical="center" wrapText="1"/>
    </xf>
    <xf numFmtId="0" fontId="19" fillId="5" borderId="0" xfId="0" applyFont="1" applyFill="1" applyAlignment="1">
      <alignment vertical="center" wrapText="1"/>
    </xf>
    <xf numFmtId="0" fontId="3" fillId="3" borderId="49" xfId="0" applyFont="1" applyFill="1" applyBorder="1"/>
    <xf numFmtId="0" fontId="20" fillId="5" borderId="0" xfId="0" applyFont="1" applyFill="1" applyAlignment="1">
      <alignment vertical="center" wrapText="1"/>
    </xf>
    <xf numFmtId="0" fontId="21" fillId="5" borderId="0" xfId="0" applyFont="1" applyFill="1" applyAlignment="1">
      <alignment vertical="center"/>
    </xf>
    <xf numFmtId="0" fontId="13" fillId="5" borderId="24" xfId="0" applyFont="1" applyFill="1" applyBorder="1" applyAlignment="1">
      <alignment horizontal="center" vertical="center" wrapText="1"/>
    </xf>
    <xf numFmtId="0" fontId="19" fillId="5" borderId="0" xfId="0" applyFont="1" applyFill="1" applyBorder="1" applyAlignment="1">
      <alignment horizontal="center" vertical="center" wrapText="1"/>
    </xf>
    <xf numFmtId="167" fontId="2" fillId="8" borderId="47" xfId="0" applyNumberFormat="1" applyFont="1" applyFill="1" applyBorder="1" applyAlignment="1">
      <alignment horizontal="center" vertical="center"/>
    </xf>
    <xf numFmtId="167" fontId="2" fillId="8" borderId="55" xfId="0" applyNumberFormat="1" applyFont="1" applyFill="1" applyBorder="1" applyAlignment="1">
      <alignment horizontal="center" vertical="center"/>
    </xf>
    <xf numFmtId="167" fontId="2" fillId="8" borderId="56" xfId="0" applyNumberFormat="1" applyFont="1" applyFill="1" applyBorder="1" applyAlignment="1">
      <alignment horizontal="center" vertical="center"/>
    </xf>
    <xf numFmtId="167" fontId="2" fillId="8" borderId="0" xfId="0" applyNumberFormat="1" applyFont="1" applyFill="1" applyBorder="1" applyAlignment="1">
      <alignment horizontal="center" vertical="center"/>
    </xf>
    <xf numFmtId="167" fontId="2" fillId="5" borderId="0" xfId="0" applyNumberFormat="1" applyFont="1" applyFill="1" applyBorder="1" applyAlignment="1">
      <alignment vertical="center"/>
    </xf>
    <xf numFmtId="0" fontId="5" fillId="9" borderId="47" xfId="0" applyFont="1" applyFill="1" applyBorder="1" applyAlignment="1">
      <alignment horizontal="center" vertical="center" wrapText="1"/>
    </xf>
    <xf numFmtId="167" fontId="4" fillId="10" borderId="19" xfId="1" applyNumberFormat="1" applyFont="1" applyFill="1" applyBorder="1" applyAlignment="1">
      <alignment horizontal="center" vertical="center" wrapText="1"/>
    </xf>
    <xf numFmtId="167" fontId="4" fillId="10" borderId="14" xfId="1" applyNumberFormat="1" applyFont="1" applyFill="1" applyBorder="1" applyAlignment="1">
      <alignment vertical="center" wrapText="1"/>
    </xf>
    <xf numFmtId="167" fontId="4" fillId="10" borderId="20" xfId="1" applyNumberFormat="1" applyFont="1" applyFill="1" applyBorder="1" applyAlignment="1">
      <alignment horizontal="center" vertical="center" wrapText="1"/>
    </xf>
    <xf numFmtId="167" fontId="4" fillId="10" borderId="25" xfId="1" applyNumberFormat="1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vertical="center"/>
    </xf>
    <xf numFmtId="0" fontId="8" fillId="6" borderId="3" xfId="0" applyFont="1" applyFill="1" applyBorder="1" applyAlignment="1">
      <alignment vertical="center"/>
    </xf>
    <xf numFmtId="44" fontId="0" fillId="5" borderId="0" xfId="0" applyNumberFormat="1" applyFill="1"/>
    <xf numFmtId="44" fontId="23" fillId="0" borderId="0" xfId="0" applyNumberFormat="1" applyFont="1" applyAlignment="1">
      <alignment vertical="center"/>
    </xf>
    <xf numFmtId="0" fontId="4" fillId="5" borderId="23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9" fontId="2" fillId="5" borderId="0" xfId="3" applyFont="1" applyFill="1" applyBorder="1" applyAlignment="1">
      <alignment horizontal="center" vertical="center"/>
    </xf>
    <xf numFmtId="0" fontId="3" fillId="5" borderId="52" xfId="0" applyFont="1" applyFill="1" applyBorder="1" applyAlignment="1">
      <alignment vertical="center" wrapText="1"/>
    </xf>
    <xf numFmtId="0" fontId="3" fillId="5" borderId="57" xfId="0" applyFont="1" applyFill="1" applyBorder="1" applyAlignment="1">
      <alignment vertical="center" wrapText="1"/>
    </xf>
    <xf numFmtId="0" fontId="3" fillId="5" borderId="53" xfId="0" applyFont="1" applyFill="1" applyBorder="1" applyAlignment="1">
      <alignment vertical="center" wrapText="1"/>
    </xf>
    <xf numFmtId="167" fontId="4" fillId="10" borderId="37" xfId="1" applyNumberFormat="1" applyFont="1" applyFill="1" applyBorder="1" applyAlignment="1">
      <alignment vertical="center" wrapText="1"/>
    </xf>
    <xf numFmtId="167" fontId="4" fillId="10" borderId="62" xfId="1" applyNumberFormat="1" applyFont="1" applyFill="1" applyBorder="1" applyAlignment="1">
      <alignment horizontal="center" vertical="center" wrapText="1"/>
    </xf>
    <xf numFmtId="167" fontId="4" fillId="10" borderId="64" xfId="1" applyNumberFormat="1" applyFont="1" applyFill="1" applyBorder="1" applyAlignment="1">
      <alignment vertical="center" wrapText="1"/>
    </xf>
    <xf numFmtId="167" fontId="4" fillId="10" borderId="62" xfId="0" applyNumberFormat="1" applyFont="1" applyFill="1" applyBorder="1" applyAlignment="1">
      <alignment vertical="center"/>
    </xf>
    <xf numFmtId="167" fontId="22" fillId="10" borderId="63" xfId="1" applyNumberFormat="1" applyFont="1" applyFill="1" applyBorder="1" applyAlignment="1">
      <alignment vertical="center" wrapText="1"/>
    </xf>
    <xf numFmtId="167" fontId="4" fillId="10" borderId="65" xfId="1" applyNumberFormat="1" applyFont="1" applyFill="1" applyBorder="1" applyAlignment="1">
      <alignment horizontal="center" vertical="center" wrapText="1"/>
    </xf>
    <xf numFmtId="167" fontId="4" fillId="10" borderId="63" xfId="1" applyNumberFormat="1" applyFont="1" applyFill="1" applyBorder="1" applyAlignment="1">
      <alignment vertical="center" wrapText="1"/>
    </xf>
    <xf numFmtId="167" fontId="4" fillId="10" borderId="62" xfId="1" applyNumberFormat="1" applyFont="1" applyFill="1" applyBorder="1" applyAlignment="1">
      <alignment vertical="center" wrapText="1"/>
    </xf>
    <xf numFmtId="167" fontId="4" fillId="10" borderId="59" xfId="1" applyNumberFormat="1" applyFont="1" applyFill="1" applyBorder="1" applyAlignment="1">
      <alignment vertical="center" wrapText="1"/>
    </xf>
    <xf numFmtId="167" fontId="4" fillId="10" borderId="66" xfId="1" applyNumberFormat="1" applyFont="1" applyFill="1" applyBorder="1" applyAlignment="1">
      <alignment vertical="center" wrapText="1"/>
    </xf>
    <xf numFmtId="167" fontId="4" fillId="10" borderId="67" xfId="1" applyNumberFormat="1" applyFont="1" applyFill="1" applyBorder="1" applyAlignment="1">
      <alignment vertical="center" wrapText="1"/>
    </xf>
    <xf numFmtId="167" fontId="4" fillId="10" borderId="0" xfId="1" applyNumberFormat="1" applyFont="1" applyFill="1" applyBorder="1" applyAlignment="1">
      <alignment vertical="center" wrapText="1"/>
    </xf>
    <xf numFmtId="167" fontId="4" fillId="10" borderId="60" xfId="1" applyNumberFormat="1" applyFont="1" applyFill="1" applyBorder="1" applyAlignment="1">
      <alignment vertical="center" wrapText="1"/>
    </xf>
    <xf numFmtId="0" fontId="4" fillId="5" borderId="20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vertical="center" wrapText="1"/>
    </xf>
    <xf numFmtId="0" fontId="3" fillId="3" borderId="36" xfId="0" applyFont="1" applyFill="1" applyBorder="1" applyAlignment="1">
      <alignment vertical="center" wrapText="1"/>
    </xf>
    <xf numFmtId="0" fontId="3" fillId="3" borderId="39" xfId="0" applyFont="1" applyFill="1" applyBorder="1" applyAlignment="1">
      <alignment vertical="center" wrapText="1"/>
    </xf>
    <xf numFmtId="0" fontId="13" fillId="5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166" fontId="4" fillId="4" borderId="19" xfId="1" applyNumberFormat="1" applyFont="1" applyFill="1" applyBorder="1" applyAlignment="1">
      <alignment horizontal="center" vertical="center" wrapText="1"/>
    </xf>
    <xf numFmtId="166" fontId="4" fillId="4" borderId="24" xfId="1" applyNumberFormat="1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166" fontId="4" fillId="4" borderId="14" xfId="1" applyNumberFormat="1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166" fontId="4" fillId="4" borderId="23" xfId="1" applyNumberFormat="1" applyFont="1" applyFill="1" applyBorder="1" applyAlignment="1">
      <alignment horizontal="center" vertical="center" wrapText="1"/>
    </xf>
    <xf numFmtId="166" fontId="4" fillId="4" borderId="20" xfId="1" applyNumberFormat="1" applyFont="1" applyFill="1" applyBorder="1" applyAlignment="1">
      <alignment horizontal="center" vertical="center" wrapText="1"/>
    </xf>
    <xf numFmtId="166" fontId="4" fillId="4" borderId="25" xfId="1" applyNumberFormat="1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 wrapText="1"/>
    </xf>
    <xf numFmtId="166" fontId="4" fillId="4" borderId="15" xfId="1" applyNumberFormat="1" applyFont="1" applyFill="1" applyBorder="1" applyAlignment="1">
      <alignment horizontal="center" vertical="center" wrapText="1"/>
    </xf>
    <xf numFmtId="168" fontId="2" fillId="5" borderId="29" xfId="3" applyNumberFormat="1" applyFont="1" applyFill="1" applyBorder="1" applyAlignment="1">
      <alignment horizontal="center" vertical="center"/>
    </xf>
    <xf numFmtId="167" fontId="2" fillId="10" borderId="4" xfId="0" applyNumberFormat="1" applyFont="1" applyFill="1" applyBorder="1" applyAlignment="1">
      <alignment horizontal="center" vertical="center"/>
    </xf>
    <xf numFmtId="167" fontId="2" fillId="10" borderId="8" xfId="0" applyNumberFormat="1" applyFont="1" applyFill="1" applyBorder="1" applyAlignment="1">
      <alignment horizontal="center" vertical="center"/>
    </xf>
    <xf numFmtId="167" fontId="2" fillId="10" borderId="10" xfId="0" applyNumberFormat="1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166" fontId="4" fillId="4" borderId="22" xfId="1" applyNumberFormat="1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167" fontId="4" fillId="10" borderId="37" xfId="1" applyNumberFormat="1" applyFont="1" applyFill="1" applyBorder="1" applyAlignment="1">
      <alignment horizontal="center" vertical="center" wrapText="1"/>
    </xf>
    <xf numFmtId="167" fontId="4" fillId="10" borderId="32" xfId="1" applyNumberFormat="1" applyFont="1" applyFill="1" applyBorder="1" applyAlignment="1">
      <alignment horizontal="center" vertical="center" wrapText="1"/>
    </xf>
    <xf numFmtId="167" fontId="4" fillId="10" borderId="61" xfId="1" applyNumberFormat="1" applyFont="1" applyFill="1" applyBorder="1" applyAlignment="1">
      <alignment horizontal="center" vertical="center" wrapText="1"/>
    </xf>
    <xf numFmtId="167" fontId="4" fillId="10" borderId="64" xfId="1" applyNumberFormat="1" applyFont="1" applyFill="1" applyBorder="1" applyAlignment="1">
      <alignment horizontal="center" vertical="center" wrapText="1"/>
    </xf>
    <xf numFmtId="167" fontId="4" fillId="10" borderId="35" xfId="1" applyNumberFormat="1" applyFont="1" applyFill="1" applyBorder="1" applyAlignment="1">
      <alignment horizontal="center" vertical="center" wrapText="1"/>
    </xf>
    <xf numFmtId="167" fontId="2" fillId="8" borderId="47" xfId="0" applyNumberFormat="1" applyFont="1" applyFill="1" applyBorder="1" applyAlignment="1">
      <alignment horizontal="center" vertical="center"/>
    </xf>
    <xf numFmtId="167" fontId="2" fillId="8" borderId="55" xfId="0" applyNumberFormat="1" applyFont="1" applyFill="1" applyBorder="1" applyAlignment="1">
      <alignment horizontal="center" vertical="center"/>
    </xf>
    <xf numFmtId="167" fontId="2" fillId="8" borderId="56" xfId="0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5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167" fontId="4" fillId="10" borderId="36" xfId="1" applyNumberFormat="1" applyFont="1" applyFill="1" applyBorder="1" applyAlignment="1">
      <alignment horizontal="center" vertical="center" wrapText="1"/>
    </xf>
    <xf numFmtId="167" fontId="4" fillId="10" borderId="42" xfId="1" applyNumberFormat="1" applyFont="1" applyFill="1" applyBorder="1" applyAlignment="1">
      <alignment horizontal="center" vertical="center" wrapText="1"/>
    </xf>
    <xf numFmtId="167" fontId="4" fillId="10" borderId="58" xfId="1" applyNumberFormat="1" applyFont="1" applyFill="1" applyBorder="1" applyAlignment="1">
      <alignment horizontal="center" vertical="center" wrapText="1"/>
    </xf>
    <xf numFmtId="167" fontId="2" fillId="8" borderId="44" xfId="0" applyNumberFormat="1" applyFont="1" applyFill="1" applyBorder="1" applyAlignment="1">
      <alignment horizontal="center" vertical="center"/>
    </xf>
    <xf numFmtId="167" fontId="2" fillId="8" borderId="45" xfId="0" applyNumberFormat="1" applyFont="1" applyFill="1" applyBorder="1" applyAlignment="1">
      <alignment horizontal="center" vertical="center"/>
    </xf>
    <xf numFmtId="167" fontId="2" fillId="8" borderId="43" xfId="0" applyNumberFormat="1" applyFont="1" applyFill="1" applyBorder="1" applyAlignment="1">
      <alignment horizontal="center" vertical="center"/>
    </xf>
    <xf numFmtId="168" fontId="2" fillId="8" borderId="4" xfId="3" applyNumberFormat="1" applyFont="1" applyFill="1" applyBorder="1" applyAlignment="1">
      <alignment horizontal="center" vertical="center"/>
    </xf>
    <xf numFmtId="168" fontId="2" fillId="8" borderId="8" xfId="3" applyNumberFormat="1" applyFont="1" applyFill="1" applyBorder="1" applyAlignment="1">
      <alignment horizontal="center" vertical="center"/>
    </xf>
    <xf numFmtId="168" fontId="2" fillId="8" borderId="10" xfId="3" applyNumberFormat="1" applyFont="1" applyFill="1" applyBorder="1" applyAlignment="1">
      <alignment horizontal="center" vertical="center"/>
    </xf>
    <xf numFmtId="168" fontId="2" fillId="5" borderId="19" xfId="3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9" fontId="2" fillId="8" borderId="4" xfId="3" applyFont="1" applyFill="1" applyBorder="1" applyAlignment="1">
      <alignment horizontal="center" vertical="center"/>
    </xf>
    <xf numFmtId="9" fontId="2" fillId="8" borderId="8" xfId="3" applyFont="1" applyFill="1" applyBorder="1" applyAlignment="1">
      <alignment horizontal="center" vertical="center"/>
    </xf>
    <xf numFmtId="9" fontId="2" fillId="8" borderId="10" xfId="3" applyFont="1" applyFill="1" applyBorder="1" applyAlignment="1">
      <alignment horizontal="center" vertical="center"/>
    </xf>
    <xf numFmtId="167" fontId="2" fillId="10" borderId="37" xfId="0" applyNumberFormat="1" applyFont="1" applyFill="1" applyBorder="1" applyAlignment="1">
      <alignment horizontal="center" vertical="center"/>
    </xf>
    <xf numFmtId="167" fontId="2" fillId="10" borderId="32" xfId="0" applyNumberFormat="1" applyFont="1" applyFill="1" applyBorder="1" applyAlignment="1">
      <alignment horizontal="center" vertical="center"/>
    </xf>
    <xf numFmtId="167" fontId="2" fillId="10" borderId="35" xfId="0" applyNumberFormat="1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167" fontId="4" fillId="10" borderId="40" xfId="1" applyNumberFormat="1" applyFont="1" applyFill="1" applyBorder="1" applyAlignment="1">
      <alignment horizontal="center" vertical="center" wrapText="1"/>
    </xf>
    <xf numFmtId="167" fontId="4" fillId="10" borderId="41" xfId="1" applyNumberFormat="1" applyFont="1" applyFill="1" applyBorder="1" applyAlignment="1">
      <alignment horizontal="center" vertical="center" wrapText="1"/>
    </xf>
    <xf numFmtId="9" fontId="2" fillId="8" borderId="40" xfId="3" applyFont="1" applyFill="1" applyBorder="1" applyAlignment="1">
      <alignment horizontal="center" vertical="center"/>
    </xf>
    <xf numFmtId="9" fontId="2" fillId="8" borderId="42" xfId="3" applyFont="1" applyFill="1" applyBorder="1" applyAlignment="1">
      <alignment horizontal="center" vertical="center"/>
    </xf>
    <xf numFmtId="9" fontId="2" fillId="8" borderId="58" xfId="3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168" fontId="2" fillId="8" borderId="40" xfId="3" applyNumberFormat="1" applyFont="1" applyFill="1" applyBorder="1" applyAlignment="1">
      <alignment horizontal="center" vertical="center"/>
    </xf>
    <xf numFmtId="168" fontId="2" fillId="8" borderId="42" xfId="3" applyNumberFormat="1" applyFont="1" applyFill="1" applyBorder="1" applyAlignment="1">
      <alignment horizontal="center" vertical="center"/>
    </xf>
    <xf numFmtId="168" fontId="2" fillId="8" borderId="58" xfId="3" applyNumberFormat="1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50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3" fillId="5" borderId="51" xfId="0" applyFont="1" applyFill="1" applyBorder="1" applyAlignment="1">
      <alignment horizontal="center" vertical="center" wrapText="1"/>
    </xf>
    <xf numFmtId="0" fontId="3" fillId="5" borderId="52" xfId="0" applyFont="1" applyFill="1" applyBorder="1" applyAlignment="1">
      <alignment horizontal="center" vertical="center" wrapText="1"/>
    </xf>
    <xf numFmtId="0" fontId="3" fillId="5" borderId="53" xfId="0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horizontal="center" vertical="center" wrapText="1"/>
    </xf>
    <xf numFmtId="0" fontId="3" fillId="5" borderId="55" xfId="0" applyFont="1" applyFill="1" applyBorder="1" applyAlignment="1">
      <alignment horizontal="center" vertical="center" wrapText="1"/>
    </xf>
    <xf numFmtId="0" fontId="3" fillId="5" borderId="56" xfId="0" applyFont="1" applyFill="1" applyBorder="1" applyAlignment="1">
      <alignment horizontal="center" vertical="center" wrapText="1"/>
    </xf>
    <xf numFmtId="167" fontId="4" fillId="10" borderId="64" xfId="0" applyNumberFormat="1" applyFont="1" applyFill="1" applyBorder="1" applyAlignment="1">
      <alignment horizontal="center" vertical="center"/>
    </xf>
    <xf numFmtId="167" fontId="4" fillId="10" borderId="6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5" fillId="10" borderId="59" xfId="0" applyFont="1" applyFill="1" applyBorder="1" applyAlignment="1">
      <alignment horizontal="center" vertical="center" wrapText="1"/>
    </xf>
    <xf numFmtId="0" fontId="5" fillId="10" borderId="60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textRotation="90"/>
    </xf>
    <xf numFmtId="0" fontId="2" fillId="5" borderId="8" xfId="0" applyFont="1" applyFill="1" applyBorder="1" applyAlignment="1">
      <alignment horizontal="center" vertical="center" textRotation="90"/>
    </xf>
    <xf numFmtId="0" fontId="2" fillId="5" borderId="10" xfId="0" applyFont="1" applyFill="1" applyBorder="1" applyAlignment="1">
      <alignment horizontal="center" vertical="center" textRotation="90"/>
    </xf>
    <xf numFmtId="0" fontId="3" fillId="3" borderId="36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2" fillId="5" borderId="54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3" borderId="58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/>
    </xf>
    <xf numFmtId="167" fontId="2" fillId="10" borderId="5" xfId="0" applyNumberFormat="1" applyFont="1" applyFill="1" applyBorder="1" applyAlignment="1">
      <alignment horizontal="center" vertical="center"/>
    </xf>
    <xf numFmtId="167" fontId="2" fillId="10" borderId="28" xfId="0" applyNumberFormat="1" applyFont="1" applyFill="1" applyBorder="1" applyAlignment="1">
      <alignment horizontal="center" vertical="center"/>
    </xf>
    <xf numFmtId="167" fontId="2" fillId="10" borderId="30" xfId="0" applyNumberFormat="1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wrapText="1"/>
    </xf>
    <xf numFmtId="0" fontId="2" fillId="8" borderId="50" xfId="0" applyFont="1" applyFill="1" applyBorder="1" applyAlignment="1">
      <alignment horizontal="center" vertical="center" wrapText="1"/>
    </xf>
    <xf numFmtId="0" fontId="2" fillId="8" borderId="38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17" fillId="8" borderId="46" xfId="0" applyFont="1" applyFill="1" applyBorder="1" applyAlignment="1">
      <alignment horizontal="center" vertical="center" wrapText="1"/>
    </xf>
    <xf numFmtId="0" fontId="17" fillId="8" borderId="48" xfId="0" applyFont="1" applyFill="1" applyBorder="1" applyAlignment="1">
      <alignment horizontal="center" vertical="center" wrapText="1"/>
    </xf>
    <xf numFmtId="0" fontId="17" fillId="8" borderId="49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 wrapText="1"/>
    </xf>
    <xf numFmtId="166" fontId="2" fillId="4" borderId="15" xfId="0" applyNumberFormat="1" applyFont="1" applyFill="1" applyBorder="1" applyAlignment="1">
      <alignment horizontal="center" vertical="center"/>
    </xf>
    <xf numFmtId="166" fontId="2" fillId="4" borderId="20" xfId="0" applyNumberFormat="1" applyFont="1" applyFill="1" applyBorder="1" applyAlignment="1">
      <alignment horizontal="center" vertical="center"/>
    </xf>
    <xf numFmtId="166" fontId="2" fillId="4" borderId="25" xfId="0" applyNumberFormat="1" applyFont="1" applyFill="1" applyBorder="1" applyAlignment="1">
      <alignment horizontal="center" vertical="center"/>
    </xf>
    <xf numFmtId="166" fontId="2" fillId="4" borderId="14" xfId="0" applyNumberFormat="1" applyFont="1" applyFill="1" applyBorder="1" applyAlignment="1">
      <alignment horizontal="center" vertical="center"/>
    </xf>
    <xf numFmtId="166" fontId="2" fillId="4" borderId="19" xfId="0" applyNumberFormat="1" applyFont="1" applyFill="1" applyBorder="1" applyAlignment="1">
      <alignment horizontal="center" vertical="center"/>
    </xf>
    <xf numFmtId="166" fontId="2" fillId="4" borderId="24" xfId="0" applyNumberFormat="1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166" fontId="4" fillId="4" borderId="37" xfId="1" applyNumberFormat="1" applyFont="1" applyFill="1" applyBorder="1" applyAlignment="1">
      <alignment horizontal="center" vertical="center" wrapText="1"/>
    </xf>
    <xf numFmtId="166" fontId="4" fillId="4" borderId="32" xfId="1" applyNumberFormat="1" applyFont="1" applyFill="1" applyBorder="1" applyAlignment="1">
      <alignment horizontal="center" vertical="center" wrapText="1"/>
    </xf>
    <xf numFmtId="166" fontId="4" fillId="4" borderId="35" xfId="1" applyNumberFormat="1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</cellXfs>
  <cellStyles count="4">
    <cellStyle name="Millares 2" xfId="2"/>
    <cellStyle name="Moneda" xfId="1" builtinId="4"/>
    <cellStyle name="Normal" xfId="0" builtinId="0"/>
    <cellStyle name="Porcentaje" xfId="3" builtinId="5"/>
  </cellStyles>
  <dxfs count="0"/>
  <tableStyles count="0" defaultTableStyle="TableStyleMedium2" defaultPivotStyle="PivotStyleLight16"/>
  <colors>
    <mruColors>
      <color rgb="FFB2DE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AC83"/>
  <sheetViews>
    <sheetView tabSelected="1" topLeftCell="C1" zoomScale="120" zoomScaleNormal="120" workbookViewId="0">
      <pane ySplit="5" topLeftCell="A7" activePane="bottomLeft" state="frozen"/>
      <selection pane="bottomLeft" activeCell="L8" sqref="L8:L9"/>
    </sheetView>
  </sheetViews>
  <sheetFormatPr baseColWidth="10" defaultColWidth="11.5" defaultRowHeight="11"/>
  <cols>
    <col min="1" max="2" width="11.5" style="7"/>
    <col min="3" max="3" width="22.6640625" style="7" customWidth="1"/>
    <col min="4" max="5" width="13.83203125" style="7" customWidth="1"/>
    <col min="6" max="6" width="14.5" style="7" customWidth="1"/>
    <col min="7" max="7" width="13.6640625" style="7" customWidth="1"/>
    <col min="8" max="8" width="18.1640625" style="7" customWidth="1"/>
    <col min="9" max="9" width="19.1640625" style="7" customWidth="1"/>
    <col min="10" max="10" width="15.83203125" style="7" customWidth="1"/>
    <col min="11" max="11" width="10.5" style="7" customWidth="1"/>
    <col min="12" max="12" width="19" style="7" customWidth="1"/>
    <col min="13" max="13" width="14.33203125" style="7" customWidth="1"/>
    <col min="14" max="14" width="14.83203125" style="7" customWidth="1"/>
    <col min="15" max="15" width="24.5" style="7" customWidth="1"/>
    <col min="16" max="16" width="17.5" style="7" hidden="1" customWidth="1"/>
    <col min="17" max="17" width="20" style="8" hidden="1" customWidth="1"/>
    <col min="18" max="18" width="21.33203125" style="7" hidden="1" customWidth="1"/>
    <col min="19" max="20" width="19.5" style="7" hidden="1" customWidth="1"/>
    <col min="21" max="21" width="18.33203125" style="7" hidden="1" customWidth="1"/>
    <col min="22" max="16384" width="11.5" style="7"/>
  </cols>
  <sheetData>
    <row r="1" spans="4:22" ht="5.25" customHeight="1" thickBot="1"/>
    <row r="2" spans="4:22" ht="18" customHeight="1" thickBot="1">
      <c r="D2" s="219" t="s">
        <v>159</v>
      </c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1"/>
    </row>
    <row r="3" spans="4:22" ht="4.5" customHeight="1" thickBot="1"/>
    <row r="4" spans="4:22" ht="21" customHeight="1" thickBot="1">
      <c r="D4" s="230" t="s">
        <v>0</v>
      </c>
      <c r="E4" s="231"/>
      <c r="F4" s="231"/>
      <c r="G4" s="232"/>
      <c r="H4" s="233" t="s">
        <v>1</v>
      </c>
      <c r="I4" s="235" t="s">
        <v>2</v>
      </c>
      <c r="J4" s="233" t="s">
        <v>152</v>
      </c>
      <c r="K4" s="237" t="s">
        <v>160</v>
      </c>
      <c r="L4" s="150" t="s">
        <v>193</v>
      </c>
      <c r="M4" s="151"/>
      <c r="N4" s="151"/>
      <c r="O4" s="152"/>
      <c r="P4" s="217" t="s">
        <v>190</v>
      </c>
      <c r="Q4" s="242" t="s">
        <v>191</v>
      </c>
      <c r="R4" s="242"/>
      <c r="S4" s="217" t="s">
        <v>189</v>
      </c>
      <c r="T4" s="81"/>
      <c r="U4" s="82"/>
    </row>
    <row r="5" spans="4:22" ht="54" customHeight="1" thickBot="1">
      <c r="D5" s="20" t="s">
        <v>175</v>
      </c>
      <c r="E5" s="20" t="s">
        <v>7</v>
      </c>
      <c r="F5" s="20" t="s">
        <v>8</v>
      </c>
      <c r="G5" s="6" t="s">
        <v>9</v>
      </c>
      <c r="H5" s="234"/>
      <c r="I5" s="236"/>
      <c r="J5" s="234"/>
      <c r="K5" s="238"/>
      <c r="L5" s="119" t="s">
        <v>10</v>
      </c>
      <c r="M5" s="119" t="s">
        <v>194</v>
      </c>
      <c r="N5" s="150" t="s">
        <v>195</v>
      </c>
      <c r="O5" s="152"/>
      <c r="P5" s="239"/>
      <c r="Q5" s="243"/>
      <c r="R5" s="243"/>
      <c r="S5" s="218"/>
      <c r="T5" s="76" t="s">
        <v>188</v>
      </c>
      <c r="U5" s="54" t="s">
        <v>174</v>
      </c>
    </row>
    <row r="6" spans="4:22" ht="47.25" customHeight="1">
      <c r="D6" s="244" t="s">
        <v>12</v>
      </c>
      <c r="E6" s="244" t="s">
        <v>13</v>
      </c>
      <c r="F6" s="198" t="s">
        <v>14</v>
      </c>
      <c r="G6" s="205" t="s">
        <v>15</v>
      </c>
      <c r="H6" s="209" t="s">
        <v>16</v>
      </c>
      <c r="I6" s="1" t="s">
        <v>17</v>
      </c>
      <c r="J6" s="113" t="s">
        <v>132</v>
      </c>
      <c r="K6" s="48">
        <v>1</v>
      </c>
      <c r="L6" s="142" t="s">
        <v>33</v>
      </c>
      <c r="M6" s="142" t="s">
        <v>34</v>
      </c>
      <c r="N6" s="143">
        <v>170000000</v>
      </c>
      <c r="O6" s="162">
        <v>346200000</v>
      </c>
      <c r="P6" s="201">
        <f>+(R6-O6)/O6</f>
        <v>0.486709339225881</v>
      </c>
      <c r="Q6" s="94">
        <v>170000000</v>
      </c>
      <c r="R6" s="145">
        <f>+Q6+Q7+Q8+Q9+Q10+Q11+Q13</f>
        <v>514698773.24000001</v>
      </c>
      <c r="S6" s="144">
        <f>(R6/R57)</f>
        <v>7.6442339459666858E-2</v>
      </c>
      <c r="T6" s="162"/>
      <c r="U6" s="165"/>
    </row>
    <row r="7" spans="4:22" ht="41.25" customHeight="1">
      <c r="D7" s="245"/>
      <c r="E7" s="245"/>
      <c r="F7" s="199"/>
      <c r="G7" s="206"/>
      <c r="H7" s="210"/>
      <c r="I7" s="2" t="s">
        <v>20</v>
      </c>
      <c r="J7" s="114" t="s">
        <v>21</v>
      </c>
      <c r="K7" s="108">
        <v>1</v>
      </c>
      <c r="L7" s="153"/>
      <c r="M7" s="153"/>
      <c r="N7" s="154"/>
      <c r="O7" s="163"/>
      <c r="P7" s="202"/>
      <c r="Q7" s="95">
        <v>34581291</v>
      </c>
      <c r="R7" s="146"/>
      <c r="S7" s="144"/>
      <c r="T7" s="163"/>
      <c r="U7" s="166"/>
    </row>
    <row r="8" spans="4:22" ht="31.5" customHeight="1">
      <c r="D8" s="245"/>
      <c r="E8" s="245"/>
      <c r="F8" s="199"/>
      <c r="G8" s="206"/>
      <c r="H8" s="210"/>
      <c r="I8" s="240" t="s">
        <v>24</v>
      </c>
      <c r="J8" s="204" t="s">
        <v>24</v>
      </c>
      <c r="K8" s="148">
        <v>2</v>
      </c>
      <c r="L8" s="127" t="s">
        <v>139</v>
      </c>
      <c r="M8" s="127" t="s">
        <v>140</v>
      </c>
      <c r="N8" s="136">
        <v>40000000</v>
      </c>
      <c r="O8" s="163"/>
      <c r="P8" s="202"/>
      <c r="Q8" s="96">
        <v>44061870</v>
      </c>
      <c r="R8" s="146"/>
      <c r="S8" s="144"/>
      <c r="T8" s="163"/>
      <c r="U8" s="166"/>
    </row>
    <row r="9" spans="4:22" ht="51.75" customHeight="1">
      <c r="D9" s="245"/>
      <c r="E9" s="245"/>
      <c r="F9" s="199"/>
      <c r="G9" s="206"/>
      <c r="H9" s="210"/>
      <c r="I9" s="240"/>
      <c r="J9" s="204"/>
      <c r="K9" s="149"/>
      <c r="L9" s="153"/>
      <c r="M9" s="153"/>
      <c r="N9" s="154"/>
      <c r="O9" s="163"/>
      <c r="P9" s="202"/>
      <c r="Q9" s="96">
        <v>122899652</v>
      </c>
      <c r="R9" s="146"/>
      <c r="S9" s="144"/>
      <c r="T9" s="163"/>
      <c r="U9" s="166"/>
    </row>
    <row r="10" spans="4:22" ht="49.5" customHeight="1">
      <c r="D10" s="245"/>
      <c r="E10" s="245"/>
      <c r="F10" s="199"/>
      <c r="G10" s="206"/>
      <c r="H10" s="210"/>
      <c r="I10" s="241" t="s">
        <v>28</v>
      </c>
      <c r="J10" s="196" t="s">
        <v>30</v>
      </c>
      <c r="K10" s="148">
        <v>1</v>
      </c>
      <c r="L10" s="127" t="s">
        <v>142</v>
      </c>
      <c r="M10" s="127" t="s">
        <v>141</v>
      </c>
      <c r="N10" s="136">
        <v>20000000</v>
      </c>
      <c r="O10" s="163"/>
      <c r="P10" s="202"/>
      <c r="Q10" s="97">
        <v>2763672.07</v>
      </c>
      <c r="R10" s="146"/>
      <c r="S10" s="144"/>
      <c r="T10" s="163"/>
      <c r="U10" s="166"/>
    </row>
    <row r="11" spans="4:22" ht="21.75" customHeight="1">
      <c r="D11" s="245"/>
      <c r="E11" s="245"/>
      <c r="F11" s="199"/>
      <c r="G11" s="206"/>
      <c r="H11" s="210"/>
      <c r="I11" s="241"/>
      <c r="J11" s="197"/>
      <c r="K11" s="149"/>
      <c r="L11" s="153"/>
      <c r="M11" s="153"/>
      <c r="N11" s="154"/>
      <c r="O11" s="163"/>
      <c r="P11" s="202"/>
      <c r="Q11" s="228">
        <v>392288.17</v>
      </c>
      <c r="R11" s="146"/>
      <c r="S11" s="144"/>
      <c r="T11" s="163"/>
      <c r="U11" s="167"/>
    </row>
    <row r="12" spans="4:22" ht="37.5" customHeight="1">
      <c r="D12" s="245"/>
      <c r="E12" s="245"/>
      <c r="F12" s="199"/>
      <c r="G12" s="207"/>
      <c r="H12" s="210"/>
      <c r="I12" s="115"/>
      <c r="J12" s="109" t="s">
        <v>184</v>
      </c>
      <c r="K12" s="107">
        <v>1</v>
      </c>
      <c r="L12" s="127" t="s">
        <v>143</v>
      </c>
      <c r="M12" s="127" t="s">
        <v>144</v>
      </c>
      <c r="N12" s="136">
        <v>116200000</v>
      </c>
      <c r="O12" s="163"/>
      <c r="P12" s="202"/>
      <c r="Q12" s="229"/>
      <c r="R12" s="146"/>
      <c r="S12" s="144"/>
      <c r="T12" s="163"/>
      <c r="U12" s="92" t="s">
        <v>192</v>
      </c>
    </row>
    <row r="13" spans="4:22" ht="51.75" customHeight="1" thickBot="1">
      <c r="D13" s="245"/>
      <c r="E13" s="245"/>
      <c r="F13" s="199"/>
      <c r="G13" s="208"/>
      <c r="H13" s="211"/>
      <c r="I13" s="3" t="s">
        <v>32</v>
      </c>
      <c r="J13" s="122"/>
      <c r="K13" s="53"/>
      <c r="L13" s="128"/>
      <c r="M13" s="128"/>
      <c r="N13" s="138"/>
      <c r="O13" s="164"/>
      <c r="P13" s="203"/>
      <c r="Q13" s="98">
        <v>140000000</v>
      </c>
      <c r="R13" s="147"/>
      <c r="S13" s="144"/>
      <c r="T13" s="164"/>
      <c r="U13" s="93"/>
    </row>
    <row r="14" spans="4:22" ht="37.5" customHeight="1">
      <c r="D14" s="245"/>
      <c r="E14" s="245"/>
      <c r="F14" s="199"/>
      <c r="G14" s="251" t="s">
        <v>158</v>
      </c>
      <c r="H14" s="212" t="s">
        <v>158</v>
      </c>
      <c r="I14" s="215" t="s">
        <v>35</v>
      </c>
      <c r="J14" s="197" t="s">
        <v>36</v>
      </c>
      <c r="K14" s="197">
        <v>60</v>
      </c>
      <c r="L14" s="25" t="s">
        <v>145</v>
      </c>
      <c r="M14" s="25" t="s">
        <v>146</v>
      </c>
      <c r="N14" s="26">
        <v>158502209</v>
      </c>
      <c r="O14" s="174">
        <v>698502209</v>
      </c>
      <c r="P14" s="177">
        <f>+(R14-O14)/O14</f>
        <v>5.0215145017529973E-2</v>
      </c>
      <c r="Q14" s="99">
        <v>174966249</v>
      </c>
      <c r="R14" s="260">
        <f>Q14+Q15+Q16</f>
        <v>733577598.72000003</v>
      </c>
      <c r="S14" s="144">
        <f>R14/R57</f>
        <v>0.10894991543959545</v>
      </c>
      <c r="T14" s="162"/>
      <c r="U14" s="222" t="s">
        <v>175</v>
      </c>
    </row>
    <row r="15" spans="4:22" ht="49.5" customHeight="1">
      <c r="D15" s="245"/>
      <c r="E15" s="245"/>
      <c r="F15" s="199"/>
      <c r="G15" s="252"/>
      <c r="H15" s="213"/>
      <c r="I15" s="216"/>
      <c r="J15" s="204"/>
      <c r="K15" s="204"/>
      <c r="L15" s="23" t="s">
        <v>39</v>
      </c>
      <c r="M15" s="23" t="s">
        <v>140</v>
      </c>
      <c r="N15" s="24">
        <v>200000000</v>
      </c>
      <c r="O15" s="174"/>
      <c r="P15" s="178"/>
      <c r="Q15" s="95">
        <v>216448349.72</v>
      </c>
      <c r="R15" s="261"/>
      <c r="S15" s="144"/>
      <c r="T15" s="163"/>
      <c r="U15" s="223"/>
    </row>
    <row r="16" spans="4:22" ht="73.5" customHeight="1" thickBot="1">
      <c r="D16" s="245"/>
      <c r="E16" s="245"/>
      <c r="F16" s="199"/>
      <c r="G16" s="253"/>
      <c r="H16" s="214"/>
      <c r="I16" s="59" t="s">
        <v>40</v>
      </c>
      <c r="J16" s="89" t="s">
        <v>40</v>
      </c>
      <c r="K16" s="89">
        <v>150</v>
      </c>
      <c r="L16" s="27" t="s">
        <v>43</v>
      </c>
      <c r="M16" s="27" t="s">
        <v>29</v>
      </c>
      <c r="N16" s="28">
        <v>340000000</v>
      </c>
      <c r="O16" s="175"/>
      <c r="P16" s="179"/>
      <c r="Q16" s="100">
        <v>342163000</v>
      </c>
      <c r="R16" s="262"/>
      <c r="S16" s="144"/>
      <c r="T16" s="164"/>
      <c r="U16" s="224"/>
      <c r="V16" s="55" t="s">
        <v>175</v>
      </c>
    </row>
    <row r="17" spans="4:29" ht="67.5" customHeight="1">
      <c r="D17" s="245"/>
      <c r="E17" s="245"/>
      <c r="F17" s="199"/>
      <c r="G17" s="198" t="s">
        <v>44</v>
      </c>
      <c r="H17" s="198" t="s">
        <v>138</v>
      </c>
      <c r="I17" s="57" t="s">
        <v>45</v>
      </c>
      <c r="J17" s="87" t="s">
        <v>46</v>
      </c>
      <c r="K17" s="48">
        <v>7500</v>
      </c>
      <c r="L17" s="139" t="s">
        <v>147</v>
      </c>
      <c r="M17" s="142" t="s">
        <v>34</v>
      </c>
      <c r="N17" s="143">
        <v>300000000</v>
      </c>
      <c r="O17" s="176">
        <v>446200000</v>
      </c>
      <c r="P17" s="201">
        <f>+(R17-O17)/O17</f>
        <v>0.4994893288659793</v>
      </c>
      <c r="Q17" s="94">
        <v>300000000</v>
      </c>
      <c r="R17" s="145">
        <f>+Q17+Q18+Q19+Q20+Q21+Q22+Q23+Q24+Q25</f>
        <v>669072138.53999996</v>
      </c>
      <c r="S17" s="144">
        <f>R17/R57</f>
        <v>9.9369655022339076E-2</v>
      </c>
      <c r="T17" s="71"/>
      <c r="U17" s="225"/>
    </row>
    <row r="18" spans="4:29" ht="85.5" customHeight="1">
      <c r="D18" s="245"/>
      <c r="E18" s="245"/>
      <c r="F18" s="199"/>
      <c r="G18" s="199"/>
      <c r="H18" s="199"/>
      <c r="I18" s="58" t="s">
        <v>49</v>
      </c>
      <c r="J18" s="88" t="s">
        <v>50</v>
      </c>
      <c r="K18" s="108">
        <v>60</v>
      </c>
      <c r="L18" s="155"/>
      <c r="M18" s="153"/>
      <c r="N18" s="154"/>
      <c r="O18" s="174"/>
      <c r="P18" s="202"/>
      <c r="Q18" s="101">
        <v>205049412.25999999</v>
      </c>
      <c r="R18" s="146"/>
      <c r="S18" s="144"/>
      <c r="T18" s="72"/>
      <c r="U18" s="226"/>
    </row>
    <row r="19" spans="4:29" ht="48" customHeight="1">
      <c r="D19" s="245"/>
      <c r="E19" s="245"/>
      <c r="F19" s="199"/>
      <c r="G19" s="199"/>
      <c r="H19" s="199"/>
      <c r="I19" s="250" t="s">
        <v>53</v>
      </c>
      <c r="J19" s="196" t="s">
        <v>54</v>
      </c>
      <c r="K19" s="148">
        <v>7</v>
      </c>
      <c r="L19" s="156" t="s">
        <v>148</v>
      </c>
      <c r="M19" s="127" t="s">
        <v>140</v>
      </c>
      <c r="N19" s="136">
        <v>30000000</v>
      </c>
      <c r="O19" s="174"/>
      <c r="P19" s="202"/>
      <c r="Q19" s="96">
        <v>4113928.84</v>
      </c>
      <c r="R19" s="146"/>
      <c r="S19" s="144"/>
      <c r="T19" s="72"/>
      <c r="U19" s="226"/>
    </row>
    <row r="20" spans="4:29" ht="51.75" customHeight="1">
      <c r="D20" s="245"/>
      <c r="E20" s="245"/>
      <c r="F20" s="199"/>
      <c r="G20" s="199"/>
      <c r="H20" s="199"/>
      <c r="I20" s="215"/>
      <c r="J20" s="197"/>
      <c r="K20" s="149"/>
      <c r="L20" s="140"/>
      <c r="M20" s="135"/>
      <c r="N20" s="137"/>
      <c r="O20" s="174"/>
      <c r="P20" s="202"/>
      <c r="Q20" s="96">
        <v>30000000</v>
      </c>
      <c r="R20" s="146"/>
      <c r="S20" s="144"/>
      <c r="T20" s="72"/>
      <c r="U20" s="226"/>
      <c r="V20" s="64" t="s">
        <v>175</v>
      </c>
    </row>
    <row r="21" spans="4:29" ht="41.25" customHeight="1">
      <c r="D21" s="245"/>
      <c r="E21" s="245"/>
      <c r="F21" s="199"/>
      <c r="G21" s="199"/>
      <c r="H21" s="199"/>
      <c r="I21" s="58" t="s">
        <v>57</v>
      </c>
      <c r="J21" s="88" t="s">
        <v>58</v>
      </c>
      <c r="K21" s="108">
        <v>5</v>
      </c>
      <c r="L21" s="155"/>
      <c r="M21" s="153"/>
      <c r="N21" s="154"/>
      <c r="O21" s="174"/>
      <c r="P21" s="202"/>
      <c r="Q21" s="101">
        <v>4514102.62</v>
      </c>
      <c r="R21" s="146"/>
      <c r="S21" s="144"/>
      <c r="T21" s="72"/>
      <c r="U21" s="226"/>
      <c r="V21" s="55"/>
    </row>
    <row r="22" spans="4:29" ht="51.75" customHeight="1">
      <c r="D22" s="245"/>
      <c r="E22" s="245"/>
      <c r="F22" s="199"/>
      <c r="G22" s="199"/>
      <c r="H22" s="199"/>
      <c r="I22" s="247" t="s">
        <v>150</v>
      </c>
      <c r="J22" s="196" t="s">
        <v>151</v>
      </c>
      <c r="K22" s="148">
        <v>250</v>
      </c>
      <c r="L22" s="156" t="s">
        <v>149</v>
      </c>
      <c r="M22" s="127" t="s">
        <v>144</v>
      </c>
      <c r="N22" s="136">
        <v>116200000</v>
      </c>
      <c r="O22" s="174"/>
      <c r="P22" s="202"/>
      <c r="Q22" s="101">
        <v>1424060.83</v>
      </c>
      <c r="R22" s="146"/>
      <c r="S22" s="144"/>
      <c r="T22" s="72"/>
      <c r="U22" s="226"/>
    </row>
    <row r="23" spans="4:29" ht="51.75" customHeight="1">
      <c r="D23" s="245"/>
      <c r="E23" s="245"/>
      <c r="F23" s="199"/>
      <c r="G23" s="199"/>
      <c r="H23" s="199"/>
      <c r="I23" s="248"/>
      <c r="J23" s="197"/>
      <c r="K23" s="149"/>
      <c r="L23" s="140"/>
      <c r="M23" s="135"/>
      <c r="N23" s="137"/>
      <c r="O23" s="174"/>
      <c r="P23" s="202"/>
      <c r="Q23" s="101">
        <v>870000</v>
      </c>
      <c r="R23" s="146"/>
      <c r="S23" s="144"/>
      <c r="T23" s="72"/>
      <c r="U23" s="226"/>
      <c r="AC23" s="7">
        <f>(669-290)/22</f>
        <v>17.227272727272727</v>
      </c>
    </row>
    <row r="24" spans="4:29" ht="51.75" customHeight="1">
      <c r="D24" s="245"/>
      <c r="E24" s="245"/>
      <c r="F24" s="199"/>
      <c r="G24" s="199"/>
      <c r="H24" s="199"/>
      <c r="I24" s="247" t="s">
        <v>63</v>
      </c>
      <c r="J24" s="196" t="s">
        <v>63</v>
      </c>
      <c r="K24" s="148">
        <v>1</v>
      </c>
      <c r="L24" s="140"/>
      <c r="M24" s="135"/>
      <c r="N24" s="137"/>
      <c r="O24" s="174"/>
      <c r="P24" s="202"/>
      <c r="Q24" s="101">
        <v>0</v>
      </c>
      <c r="R24" s="146"/>
      <c r="S24" s="144"/>
      <c r="T24" s="72"/>
      <c r="U24" s="226"/>
    </row>
    <row r="25" spans="4:29" ht="48" customHeight="1" thickBot="1">
      <c r="D25" s="246"/>
      <c r="E25" s="246"/>
      <c r="F25" s="199"/>
      <c r="G25" s="200"/>
      <c r="H25" s="200"/>
      <c r="I25" s="258"/>
      <c r="J25" s="170"/>
      <c r="K25" s="259"/>
      <c r="L25" s="141"/>
      <c r="M25" s="128"/>
      <c r="N25" s="138"/>
      <c r="O25" s="175"/>
      <c r="P25" s="203"/>
      <c r="Q25" s="100">
        <v>123100633.98999999</v>
      </c>
      <c r="R25" s="147"/>
      <c r="S25" s="144"/>
      <c r="T25" s="73"/>
      <c r="U25" s="227"/>
    </row>
    <row r="26" spans="4:29" ht="33.75" customHeight="1">
      <c r="D26" s="244" t="s">
        <v>12</v>
      </c>
      <c r="E26" s="244" t="s">
        <v>13</v>
      </c>
      <c r="F26" s="198" t="s">
        <v>66</v>
      </c>
      <c r="G26" s="198" t="s">
        <v>67</v>
      </c>
      <c r="H26" s="254" t="s">
        <v>176</v>
      </c>
      <c r="I26" s="57"/>
      <c r="J26" s="48" t="s">
        <v>71</v>
      </c>
      <c r="K26" s="48">
        <v>1</v>
      </c>
      <c r="L26" s="139" t="s">
        <v>69</v>
      </c>
      <c r="M26" s="142" t="s">
        <v>70</v>
      </c>
      <c r="N26" s="143">
        <v>1500000000</v>
      </c>
      <c r="O26" s="176">
        <v>1500000000</v>
      </c>
      <c r="P26" s="201">
        <f>+(R26-O26)/O26</f>
        <v>0.62838702110666655</v>
      </c>
      <c r="Q26" s="157">
        <v>2368479152.3699999</v>
      </c>
      <c r="R26" s="145">
        <f>+Q26+Q29</f>
        <v>2442580531.6599998</v>
      </c>
      <c r="S26" s="144">
        <f>R26/R57</f>
        <v>0.36276863257970654</v>
      </c>
      <c r="T26" s="71"/>
      <c r="U26" s="181"/>
      <c r="V26" s="70"/>
    </row>
    <row r="27" spans="4:29" ht="25.5" customHeight="1">
      <c r="D27" s="245"/>
      <c r="E27" s="245"/>
      <c r="F27" s="199"/>
      <c r="G27" s="199"/>
      <c r="H27" s="255"/>
      <c r="I27" s="58" t="s">
        <v>155</v>
      </c>
      <c r="J27" s="88" t="s">
        <v>154</v>
      </c>
      <c r="K27" s="108">
        <v>1</v>
      </c>
      <c r="L27" s="140"/>
      <c r="M27" s="135"/>
      <c r="N27" s="137"/>
      <c r="O27" s="174"/>
      <c r="P27" s="202"/>
      <c r="Q27" s="158"/>
      <c r="R27" s="146"/>
      <c r="S27" s="144"/>
      <c r="T27" s="72"/>
      <c r="U27" s="182"/>
    </row>
    <row r="28" spans="4:29" ht="35.25" customHeight="1">
      <c r="D28" s="245"/>
      <c r="E28" s="245"/>
      <c r="F28" s="199"/>
      <c r="G28" s="199"/>
      <c r="H28" s="255"/>
      <c r="I28" s="58"/>
      <c r="J28" s="88" t="s">
        <v>177</v>
      </c>
      <c r="K28" s="108">
        <v>100</v>
      </c>
      <c r="L28" s="140"/>
      <c r="M28" s="135"/>
      <c r="N28" s="137"/>
      <c r="O28" s="174"/>
      <c r="P28" s="202"/>
      <c r="Q28" s="159"/>
      <c r="R28" s="146"/>
      <c r="S28" s="144"/>
      <c r="T28" s="72"/>
      <c r="U28" s="182"/>
    </row>
    <row r="29" spans="4:29" ht="65.25" customHeight="1">
      <c r="D29" s="245"/>
      <c r="E29" s="245"/>
      <c r="F29" s="199"/>
      <c r="G29" s="199"/>
      <c r="H29" s="255"/>
      <c r="I29" s="58"/>
      <c r="J29" s="88" t="s">
        <v>77</v>
      </c>
      <c r="K29" s="108">
        <v>6000</v>
      </c>
      <c r="L29" s="140"/>
      <c r="M29" s="135"/>
      <c r="N29" s="137"/>
      <c r="O29" s="174"/>
      <c r="P29" s="202"/>
      <c r="Q29" s="160">
        <v>74101379.290000007</v>
      </c>
      <c r="R29" s="146"/>
      <c r="S29" s="144"/>
      <c r="T29" s="72"/>
      <c r="U29" s="182"/>
    </row>
    <row r="30" spans="4:29" ht="65.25" customHeight="1">
      <c r="D30" s="245"/>
      <c r="E30" s="245"/>
      <c r="F30" s="199"/>
      <c r="G30" s="199"/>
      <c r="H30" s="255"/>
      <c r="I30" s="60"/>
      <c r="J30" s="85" t="s">
        <v>187</v>
      </c>
      <c r="K30" s="86"/>
      <c r="L30" s="140"/>
      <c r="M30" s="135"/>
      <c r="N30" s="137"/>
      <c r="O30" s="174"/>
      <c r="P30" s="202"/>
      <c r="Q30" s="158"/>
      <c r="R30" s="146"/>
      <c r="S30" s="144"/>
      <c r="T30" s="72"/>
      <c r="U30" s="182"/>
    </row>
    <row r="31" spans="4:29" ht="63" customHeight="1" thickBot="1">
      <c r="D31" s="245"/>
      <c r="E31" s="245"/>
      <c r="F31" s="199"/>
      <c r="G31" s="199"/>
      <c r="H31" s="256"/>
      <c r="I31" s="59"/>
      <c r="J31" s="69" t="s">
        <v>80</v>
      </c>
      <c r="K31" s="53">
        <v>1</v>
      </c>
      <c r="L31" s="141"/>
      <c r="M31" s="128"/>
      <c r="N31" s="138"/>
      <c r="O31" s="175"/>
      <c r="P31" s="203"/>
      <c r="Q31" s="161"/>
      <c r="R31" s="147"/>
      <c r="S31" s="144"/>
      <c r="T31" s="73"/>
      <c r="U31" s="183"/>
    </row>
    <row r="32" spans="4:29" ht="46.5" customHeight="1">
      <c r="D32" s="245"/>
      <c r="E32" s="245"/>
      <c r="F32" s="199"/>
      <c r="G32" s="199"/>
      <c r="H32" s="254" t="s">
        <v>83</v>
      </c>
      <c r="I32" s="257"/>
      <c r="J32" s="113" t="s">
        <v>84</v>
      </c>
      <c r="K32" s="48">
        <v>10</v>
      </c>
      <c r="L32" s="142" t="s">
        <v>87</v>
      </c>
      <c r="M32" s="142" t="s">
        <v>88</v>
      </c>
      <c r="N32" s="143">
        <v>2000000</v>
      </c>
      <c r="O32" s="176">
        <v>437581614</v>
      </c>
      <c r="P32" s="177">
        <f>+(R32-O32)/O32</f>
        <v>1.2270797138542477</v>
      </c>
      <c r="Q32" s="102">
        <v>131929752.5</v>
      </c>
      <c r="R32" s="145">
        <f>+Q32+Q33+Q34+Q35+Q37</f>
        <v>974529135.69499993</v>
      </c>
      <c r="S32" s="144">
        <f>R32/R57</f>
        <v>0.14473569955333149</v>
      </c>
      <c r="T32" s="72"/>
      <c r="U32" s="165"/>
      <c r="V32" s="65"/>
      <c r="W32" s="61"/>
    </row>
    <row r="33" spans="4:24" ht="42.75" customHeight="1">
      <c r="D33" s="245"/>
      <c r="E33" s="245"/>
      <c r="F33" s="199"/>
      <c r="G33" s="199"/>
      <c r="H33" s="255"/>
      <c r="I33" s="248"/>
      <c r="J33" s="117" t="s">
        <v>178</v>
      </c>
      <c r="K33" s="112">
        <v>1</v>
      </c>
      <c r="L33" s="135"/>
      <c r="M33" s="135"/>
      <c r="N33" s="137"/>
      <c r="O33" s="174"/>
      <c r="P33" s="178"/>
      <c r="Q33" s="103">
        <v>7557206.4900000002</v>
      </c>
      <c r="R33" s="146"/>
      <c r="S33" s="144"/>
      <c r="T33" s="72"/>
      <c r="U33" s="166"/>
      <c r="V33" s="67"/>
      <c r="W33" s="17"/>
      <c r="X33" s="17"/>
    </row>
    <row r="34" spans="4:24" ht="46.5" customHeight="1">
      <c r="D34" s="245"/>
      <c r="E34" s="245"/>
      <c r="F34" s="199"/>
      <c r="G34" s="199"/>
      <c r="H34" s="255"/>
      <c r="I34" s="123" t="s">
        <v>89</v>
      </c>
      <c r="J34" s="114" t="s">
        <v>90</v>
      </c>
      <c r="K34" s="108">
        <v>1</v>
      </c>
      <c r="L34" s="135"/>
      <c r="M34" s="135"/>
      <c r="N34" s="137"/>
      <c r="O34" s="174"/>
      <c r="P34" s="178"/>
      <c r="Q34" s="104">
        <v>740468168.02999997</v>
      </c>
      <c r="R34" s="146"/>
      <c r="S34" s="144"/>
      <c r="T34" s="72"/>
      <c r="U34" s="167"/>
      <c r="V34" s="65"/>
    </row>
    <row r="35" spans="4:24" ht="43.5" customHeight="1">
      <c r="D35" s="245"/>
      <c r="E35" s="245"/>
      <c r="F35" s="199"/>
      <c r="G35" s="199"/>
      <c r="H35" s="255"/>
      <c r="I35" s="123"/>
      <c r="J35" s="114" t="s">
        <v>183</v>
      </c>
      <c r="K35" s="108">
        <v>1</v>
      </c>
      <c r="L35" s="127" t="s">
        <v>93</v>
      </c>
      <c r="M35" s="127" t="s">
        <v>140</v>
      </c>
      <c r="N35" s="136">
        <v>435581614</v>
      </c>
      <c r="O35" s="174"/>
      <c r="P35" s="178"/>
      <c r="Q35" s="103">
        <v>45824983.674999997</v>
      </c>
      <c r="R35" s="146"/>
      <c r="S35" s="144"/>
      <c r="T35" s="72"/>
      <c r="U35" s="91" t="s">
        <v>192</v>
      </c>
      <c r="V35" s="56"/>
    </row>
    <row r="36" spans="4:24" ht="45.75" customHeight="1">
      <c r="D36" s="245"/>
      <c r="E36" s="245"/>
      <c r="F36" s="199"/>
      <c r="G36" s="199"/>
      <c r="H36" s="255"/>
      <c r="I36" s="124"/>
      <c r="J36" s="114" t="s">
        <v>182</v>
      </c>
      <c r="K36" s="108">
        <v>1</v>
      </c>
      <c r="L36" s="135"/>
      <c r="M36" s="135"/>
      <c r="N36" s="137"/>
      <c r="O36" s="174"/>
      <c r="P36" s="178"/>
      <c r="Q36" s="105"/>
      <c r="R36" s="146"/>
      <c r="S36" s="144"/>
      <c r="T36" s="72"/>
      <c r="U36" s="92"/>
      <c r="V36" s="56"/>
    </row>
    <row r="37" spans="4:24" ht="36" customHeight="1" thickBot="1">
      <c r="D37" s="245"/>
      <c r="E37" s="245"/>
      <c r="F37" s="200"/>
      <c r="G37" s="200"/>
      <c r="H37" s="256"/>
      <c r="I37" s="125"/>
      <c r="J37" s="110" t="s">
        <v>181</v>
      </c>
      <c r="K37" s="121">
        <v>1</v>
      </c>
      <c r="L37" s="128"/>
      <c r="M37" s="128"/>
      <c r="N37" s="138"/>
      <c r="O37" s="175"/>
      <c r="P37" s="179"/>
      <c r="Q37" s="106">
        <v>48749025</v>
      </c>
      <c r="R37" s="147"/>
      <c r="S37" s="144"/>
      <c r="T37" s="73"/>
      <c r="U37" s="93" t="s">
        <v>192</v>
      </c>
      <c r="V37" s="65"/>
    </row>
    <row r="38" spans="4:24" ht="37.5" customHeight="1">
      <c r="D38" s="245"/>
      <c r="E38" s="245"/>
      <c r="F38" s="198" t="s">
        <v>66</v>
      </c>
      <c r="G38" s="198" t="s">
        <v>94</v>
      </c>
      <c r="H38" s="264" t="s">
        <v>95</v>
      </c>
      <c r="I38" s="268" t="s">
        <v>96</v>
      </c>
      <c r="J38" s="168" t="s">
        <v>97</v>
      </c>
      <c r="K38" s="190">
        <v>1</v>
      </c>
      <c r="L38" s="133" t="s">
        <v>99</v>
      </c>
      <c r="M38" s="133" t="s">
        <v>157</v>
      </c>
      <c r="N38" s="134">
        <v>63000000</v>
      </c>
      <c r="O38" s="162">
        <v>63000000</v>
      </c>
      <c r="P38" s="193">
        <f>+(R38-O38)/O38</f>
        <v>4.7736308730158727</v>
      </c>
      <c r="Q38" s="157">
        <v>238353878</v>
      </c>
      <c r="R38" s="145">
        <f>+Q38+Q40</f>
        <v>363738745</v>
      </c>
      <c r="S38" s="144">
        <f>R38/R57</f>
        <v>5.4021967926777874E-2</v>
      </c>
      <c r="T38" s="71"/>
      <c r="U38" s="181"/>
      <c r="V38" s="65"/>
    </row>
    <row r="39" spans="4:24" ht="36" customHeight="1">
      <c r="D39" s="245"/>
      <c r="E39" s="245"/>
      <c r="F39" s="199"/>
      <c r="G39" s="199"/>
      <c r="H39" s="265"/>
      <c r="I39" s="269"/>
      <c r="J39" s="197"/>
      <c r="K39" s="149"/>
      <c r="L39" s="129"/>
      <c r="M39" s="129"/>
      <c r="N39" s="131"/>
      <c r="O39" s="163"/>
      <c r="P39" s="194"/>
      <c r="Q39" s="159"/>
      <c r="R39" s="146"/>
      <c r="S39" s="144"/>
      <c r="T39" s="72"/>
      <c r="U39" s="182"/>
      <c r="V39" s="55" t="s">
        <v>175</v>
      </c>
    </row>
    <row r="40" spans="4:24" ht="36" customHeight="1">
      <c r="D40" s="245"/>
      <c r="E40" s="245"/>
      <c r="F40" s="199"/>
      <c r="G40" s="199"/>
      <c r="H40" s="266"/>
      <c r="I40" s="118" t="s">
        <v>100</v>
      </c>
      <c r="J40" s="114" t="s">
        <v>101</v>
      </c>
      <c r="K40" s="108">
        <v>10000</v>
      </c>
      <c r="L40" s="129"/>
      <c r="M40" s="129"/>
      <c r="N40" s="131"/>
      <c r="O40" s="163"/>
      <c r="P40" s="194"/>
      <c r="Q40" s="160">
        <v>125384867</v>
      </c>
      <c r="R40" s="146"/>
      <c r="S40" s="144"/>
      <c r="T40" s="72"/>
      <c r="U40" s="182"/>
      <c r="V40" s="55"/>
    </row>
    <row r="41" spans="4:24" ht="44.25" customHeight="1" thickBot="1">
      <c r="D41" s="245"/>
      <c r="E41" s="245"/>
      <c r="F41" s="199"/>
      <c r="G41" s="200"/>
      <c r="H41" s="267"/>
      <c r="I41" s="66"/>
      <c r="J41" s="122" t="s">
        <v>180</v>
      </c>
      <c r="K41" s="121">
        <v>1</v>
      </c>
      <c r="L41" s="130"/>
      <c r="M41" s="130"/>
      <c r="N41" s="132"/>
      <c r="O41" s="164"/>
      <c r="P41" s="195"/>
      <c r="Q41" s="161"/>
      <c r="R41" s="147"/>
      <c r="S41" s="144"/>
      <c r="T41" s="72"/>
      <c r="U41" s="183"/>
    </row>
    <row r="42" spans="4:24" ht="45.75" customHeight="1">
      <c r="D42" s="245"/>
      <c r="E42" s="245"/>
      <c r="F42" s="199"/>
      <c r="G42" s="198" t="s">
        <v>103</v>
      </c>
      <c r="H42" s="255" t="s">
        <v>103</v>
      </c>
      <c r="I42" s="263" t="s">
        <v>104</v>
      </c>
      <c r="J42" s="126" t="s">
        <v>179</v>
      </c>
      <c r="K42" s="112">
        <v>1</v>
      </c>
      <c r="L42" s="153" t="s">
        <v>105</v>
      </c>
      <c r="M42" s="153" t="s">
        <v>29</v>
      </c>
      <c r="N42" s="154">
        <v>20000000</v>
      </c>
      <c r="O42" s="163">
        <v>20000000</v>
      </c>
      <c r="P42" s="184">
        <f>+(R42-O42)/O42</f>
        <v>8.2630999999999997</v>
      </c>
      <c r="Q42" s="78">
        <v>20000000</v>
      </c>
      <c r="R42" s="187">
        <f>+Q42+Q43</f>
        <v>185262000</v>
      </c>
      <c r="S42" s="180">
        <f>R42/R57</f>
        <v>2.7514852238385335E-2</v>
      </c>
      <c r="T42" s="72"/>
      <c r="U42" s="165" t="s">
        <v>175</v>
      </c>
      <c r="V42" s="65"/>
    </row>
    <row r="43" spans="4:24" ht="55.5" customHeight="1">
      <c r="D43" s="245"/>
      <c r="E43" s="245"/>
      <c r="F43" s="199"/>
      <c r="G43" s="199"/>
      <c r="H43" s="255"/>
      <c r="I43" s="263"/>
      <c r="J43" s="88" t="s">
        <v>171</v>
      </c>
      <c r="K43" s="108">
        <v>4</v>
      </c>
      <c r="L43" s="129"/>
      <c r="M43" s="129"/>
      <c r="N43" s="131"/>
      <c r="O43" s="163"/>
      <c r="P43" s="185"/>
      <c r="Q43" s="171">
        <v>165262000</v>
      </c>
      <c r="R43" s="188"/>
      <c r="S43" s="180"/>
      <c r="T43" s="72"/>
      <c r="U43" s="166"/>
      <c r="V43" s="56"/>
    </row>
    <row r="44" spans="4:24" ht="55.5" customHeight="1">
      <c r="D44" s="245"/>
      <c r="E44" s="245"/>
      <c r="F44" s="199"/>
      <c r="G44" s="199"/>
      <c r="H44" s="255"/>
      <c r="I44" s="263"/>
      <c r="J44" s="88" t="s">
        <v>106</v>
      </c>
      <c r="K44" s="108">
        <v>0</v>
      </c>
      <c r="L44" s="129"/>
      <c r="M44" s="129"/>
      <c r="N44" s="131"/>
      <c r="O44" s="163"/>
      <c r="P44" s="185"/>
      <c r="Q44" s="172"/>
      <c r="R44" s="188"/>
      <c r="S44" s="180"/>
      <c r="T44" s="72"/>
      <c r="U44" s="166"/>
      <c r="V44" s="56"/>
    </row>
    <row r="45" spans="4:24" ht="52.5" customHeight="1" thickBot="1">
      <c r="D45" s="245"/>
      <c r="E45" s="245"/>
      <c r="F45" s="199"/>
      <c r="G45" s="200"/>
      <c r="H45" s="256"/>
      <c r="I45" s="263"/>
      <c r="J45" s="109" t="s">
        <v>185</v>
      </c>
      <c r="K45" s="107">
        <v>1</v>
      </c>
      <c r="L45" s="127"/>
      <c r="M45" s="127"/>
      <c r="N45" s="136"/>
      <c r="O45" s="163"/>
      <c r="P45" s="186"/>
      <c r="Q45" s="173"/>
      <c r="R45" s="189"/>
      <c r="S45" s="180"/>
      <c r="T45" s="72"/>
      <c r="U45" s="249"/>
    </row>
    <row r="46" spans="4:24" ht="30" customHeight="1">
      <c r="D46" s="245"/>
      <c r="E46" s="245"/>
      <c r="F46" s="199"/>
      <c r="G46" s="198" t="s">
        <v>109</v>
      </c>
      <c r="H46" s="254" t="s">
        <v>110</v>
      </c>
      <c r="I46" s="257" t="s">
        <v>111</v>
      </c>
      <c r="J46" s="113" t="s">
        <v>112</v>
      </c>
      <c r="K46" s="48">
        <v>1</v>
      </c>
      <c r="L46" s="133" t="s">
        <v>115</v>
      </c>
      <c r="M46" s="133" t="s">
        <v>34</v>
      </c>
      <c r="N46" s="134">
        <v>100000000</v>
      </c>
      <c r="O46" s="162">
        <v>200000000</v>
      </c>
      <c r="P46" s="184">
        <f>+(R46-O46)/O46</f>
        <v>2.8368549589000001</v>
      </c>
      <c r="Q46" s="191">
        <v>194970845</v>
      </c>
      <c r="R46" s="187">
        <f>+Q46+Q49+Q50+Q51</f>
        <v>767370991.77999997</v>
      </c>
      <c r="S46" s="180">
        <f>R46/R57</f>
        <v>0.11396886275032067</v>
      </c>
      <c r="T46" s="72"/>
      <c r="U46" s="181" t="s">
        <v>175</v>
      </c>
    </row>
    <row r="47" spans="4:24" ht="24.75" customHeight="1">
      <c r="D47" s="245"/>
      <c r="E47" s="245"/>
      <c r="F47" s="199"/>
      <c r="G47" s="199"/>
      <c r="H47" s="255"/>
      <c r="I47" s="273"/>
      <c r="J47" s="148" t="s">
        <v>74</v>
      </c>
      <c r="K47" s="148">
        <v>1</v>
      </c>
      <c r="L47" s="129"/>
      <c r="M47" s="129"/>
      <c r="N47" s="131"/>
      <c r="O47" s="163"/>
      <c r="P47" s="185"/>
      <c r="Q47" s="172"/>
      <c r="R47" s="188"/>
      <c r="S47" s="180"/>
      <c r="T47" s="72"/>
      <c r="U47" s="182"/>
    </row>
    <row r="48" spans="4:24" ht="29.25" customHeight="1">
      <c r="D48" s="245"/>
      <c r="E48" s="245"/>
      <c r="F48" s="199"/>
      <c r="G48" s="199"/>
      <c r="H48" s="255"/>
      <c r="I48" s="248"/>
      <c r="J48" s="149"/>
      <c r="K48" s="149"/>
      <c r="L48" s="129"/>
      <c r="M48" s="129"/>
      <c r="N48" s="131"/>
      <c r="O48" s="163"/>
      <c r="P48" s="185"/>
      <c r="Q48" s="192"/>
      <c r="R48" s="188"/>
      <c r="S48" s="180"/>
      <c r="T48" s="72"/>
      <c r="U48" s="182"/>
    </row>
    <row r="49" spans="4:22" ht="40.5" customHeight="1">
      <c r="D49" s="245"/>
      <c r="E49" s="245"/>
      <c r="F49" s="199"/>
      <c r="G49" s="199"/>
      <c r="H49" s="255"/>
      <c r="I49" s="247"/>
      <c r="J49" s="196" t="s">
        <v>186</v>
      </c>
      <c r="K49" s="148">
        <v>1</v>
      </c>
      <c r="L49" s="129"/>
      <c r="M49" s="129"/>
      <c r="N49" s="131"/>
      <c r="O49" s="163"/>
      <c r="P49" s="185"/>
      <c r="Q49" s="77">
        <v>150000000</v>
      </c>
      <c r="R49" s="188"/>
      <c r="S49" s="180"/>
      <c r="T49" s="72"/>
      <c r="U49" s="182"/>
    </row>
    <row r="50" spans="4:22" ht="29.25" customHeight="1">
      <c r="D50" s="245"/>
      <c r="E50" s="245"/>
      <c r="F50" s="199"/>
      <c r="G50" s="199"/>
      <c r="H50" s="255"/>
      <c r="I50" s="248"/>
      <c r="J50" s="197"/>
      <c r="K50" s="149"/>
      <c r="L50" s="129"/>
      <c r="M50" s="129"/>
      <c r="N50" s="131"/>
      <c r="O50" s="163"/>
      <c r="P50" s="185"/>
      <c r="Q50" s="79">
        <v>25496719.780000001</v>
      </c>
      <c r="R50" s="188"/>
      <c r="S50" s="180"/>
      <c r="T50" s="72"/>
      <c r="U50" s="182"/>
    </row>
    <row r="51" spans="4:22" ht="108.75" customHeight="1">
      <c r="D51" s="245"/>
      <c r="E51" s="245"/>
      <c r="F51" s="199"/>
      <c r="G51" s="199"/>
      <c r="H51" s="255"/>
      <c r="I51" s="120" t="s">
        <v>118</v>
      </c>
      <c r="J51" s="114" t="s">
        <v>119</v>
      </c>
      <c r="K51" s="108">
        <v>1</v>
      </c>
      <c r="L51" s="127" t="s">
        <v>156</v>
      </c>
      <c r="M51" s="127" t="s">
        <v>140</v>
      </c>
      <c r="N51" s="131">
        <v>100000000</v>
      </c>
      <c r="O51" s="163"/>
      <c r="P51" s="185"/>
      <c r="Q51" s="171">
        <v>396903427</v>
      </c>
      <c r="R51" s="188"/>
      <c r="S51" s="180"/>
      <c r="T51" s="72"/>
      <c r="U51" s="182"/>
    </row>
    <row r="52" spans="4:22" ht="48" customHeight="1" thickBot="1">
      <c r="D52" s="245"/>
      <c r="E52" s="245"/>
      <c r="F52" s="200"/>
      <c r="G52" s="200"/>
      <c r="H52" s="256"/>
      <c r="I52" s="115"/>
      <c r="J52" s="116" t="s">
        <v>122</v>
      </c>
      <c r="K52" s="111">
        <v>1</v>
      </c>
      <c r="L52" s="135"/>
      <c r="M52" s="135"/>
      <c r="N52" s="136"/>
      <c r="O52" s="163"/>
      <c r="P52" s="186"/>
      <c r="Q52" s="173"/>
      <c r="R52" s="189"/>
      <c r="S52" s="180"/>
      <c r="T52" s="72"/>
      <c r="U52" s="183"/>
    </row>
    <row r="53" spans="4:22" ht="34.5" customHeight="1">
      <c r="D53" s="270" t="s">
        <v>124</v>
      </c>
      <c r="E53" s="270" t="s">
        <v>125</v>
      </c>
      <c r="F53" s="270" t="s">
        <v>126</v>
      </c>
      <c r="G53" s="198"/>
      <c r="H53" s="274" t="s">
        <v>125</v>
      </c>
      <c r="I53" s="257"/>
      <c r="J53" s="168" t="s">
        <v>127</v>
      </c>
      <c r="K53" s="168">
        <v>3</v>
      </c>
      <c r="L53" s="133" t="s">
        <v>131</v>
      </c>
      <c r="M53" s="133" t="s">
        <v>19</v>
      </c>
      <c r="N53" s="134">
        <v>1000000</v>
      </c>
      <c r="O53" s="162">
        <v>51000000</v>
      </c>
      <c r="P53" s="184">
        <f>+(R53-O53)/O53</f>
        <v>0.6143848823529412</v>
      </c>
      <c r="Q53" s="191">
        <v>3868347</v>
      </c>
      <c r="R53" s="187">
        <f>+Q53+Q55+Q56</f>
        <v>82333629</v>
      </c>
      <c r="S53" s="180">
        <f>R53/R57</f>
        <v>1.2228075029876811E-2</v>
      </c>
      <c r="T53" s="74"/>
      <c r="U53" s="181"/>
      <c r="V53" s="68"/>
    </row>
    <row r="54" spans="4:22" ht="42.75" customHeight="1">
      <c r="D54" s="271"/>
      <c r="E54" s="271"/>
      <c r="F54" s="271"/>
      <c r="G54" s="199"/>
      <c r="H54" s="275"/>
      <c r="I54" s="273"/>
      <c r="J54" s="169"/>
      <c r="K54" s="169"/>
      <c r="L54" s="129"/>
      <c r="M54" s="129"/>
      <c r="N54" s="131"/>
      <c r="O54" s="163"/>
      <c r="P54" s="185"/>
      <c r="Q54" s="192"/>
      <c r="R54" s="188"/>
      <c r="S54" s="180"/>
      <c r="T54" s="74"/>
      <c r="U54" s="182"/>
      <c r="V54" s="68"/>
    </row>
    <row r="55" spans="4:22" ht="30" customHeight="1">
      <c r="D55" s="271"/>
      <c r="E55" s="271"/>
      <c r="F55" s="271"/>
      <c r="G55" s="199"/>
      <c r="H55" s="275"/>
      <c r="I55" s="273"/>
      <c r="J55" s="169"/>
      <c r="K55" s="169"/>
      <c r="L55" s="127" t="s">
        <v>130</v>
      </c>
      <c r="M55" s="129" t="s">
        <v>29</v>
      </c>
      <c r="N55" s="131">
        <v>50000000</v>
      </c>
      <c r="O55" s="163"/>
      <c r="P55" s="185"/>
      <c r="Q55" s="77">
        <v>75798858</v>
      </c>
      <c r="R55" s="188"/>
      <c r="S55" s="180"/>
      <c r="T55" s="74"/>
      <c r="U55" s="182"/>
    </row>
    <row r="56" spans="4:22" ht="7.5" customHeight="1" thickBot="1">
      <c r="D56" s="272"/>
      <c r="E56" s="272"/>
      <c r="F56" s="272"/>
      <c r="G56" s="200"/>
      <c r="H56" s="276"/>
      <c r="I56" s="258"/>
      <c r="J56" s="170"/>
      <c r="K56" s="170"/>
      <c r="L56" s="128"/>
      <c r="M56" s="130"/>
      <c r="N56" s="132"/>
      <c r="O56" s="164"/>
      <c r="P56" s="186"/>
      <c r="Q56" s="80">
        <v>2666424</v>
      </c>
      <c r="R56" s="189"/>
      <c r="S56" s="180"/>
      <c r="T56" s="74"/>
      <c r="U56" s="183"/>
    </row>
    <row r="57" spans="4:22" ht="25.5" customHeight="1" thickBot="1"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83" t="s">
        <v>175</v>
      </c>
      <c r="P57" s="17"/>
      <c r="Q57" s="63">
        <f>SUM(Q6:Q56)</f>
        <v>6733163543.6349993</v>
      </c>
      <c r="R57" s="62">
        <f>SUM(R6:R53)</f>
        <v>6733163543.6349993</v>
      </c>
      <c r="S57" s="90">
        <f>SUM(S6:S56)</f>
        <v>1</v>
      </c>
      <c r="T57" s="75"/>
    </row>
    <row r="58" spans="4:22" ht="34.5" customHeight="1">
      <c r="D58"/>
      <c r="E58"/>
      <c r="F58"/>
      <c r="G58"/>
      <c r="H58"/>
      <c r="I58"/>
      <c r="J58"/>
      <c r="K58"/>
      <c r="L58"/>
      <c r="M58"/>
      <c r="N58"/>
      <c r="O58" s="84">
        <f>+(O6+O14+O17+O26+O32+O38+O42+O46+O53)</f>
        <v>3762483823</v>
      </c>
      <c r="P58"/>
      <c r="Q58"/>
      <c r="R58"/>
      <c r="S58"/>
      <c r="T58"/>
    </row>
    <row r="59" spans="4:22" ht="15"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4:22" ht="15">
      <c r="D60"/>
      <c r="E60"/>
      <c r="F60"/>
      <c r="G60"/>
      <c r="H60"/>
      <c r="I60"/>
      <c r="J60"/>
      <c r="K60"/>
      <c r="L60"/>
      <c r="M60"/>
      <c r="N60"/>
      <c r="O60"/>
      <c r="P60"/>
      <c r="R60" s="19"/>
      <c r="S60" s="19"/>
      <c r="T60" s="19"/>
    </row>
    <row r="61" spans="4:22" ht="15"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4:22" ht="15">
      <c r="D62"/>
      <c r="E62"/>
      <c r="F62"/>
      <c r="G62"/>
      <c r="H62"/>
      <c r="I62"/>
      <c r="J62"/>
      <c r="K62"/>
      <c r="L62"/>
      <c r="M62"/>
      <c r="N62"/>
      <c r="O62"/>
      <c r="P62"/>
      <c r="Q62" s="7"/>
    </row>
    <row r="63" spans="4:22" ht="23.25" customHeight="1"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4:22" ht="18" customHeight="1">
      <c r="D64"/>
      <c r="E64"/>
      <c r="F64"/>
      <c r="G64"/>
      <c r="H64"/>
      <c r="I64"/>
      <c r="J64"/>
      <c r="K64"/>
      <c r="L64"/>
      <c r="M64"/>
      <c r="N64"/>
      <c r="O64"/>
      <c r="P64"/>
      <c r="Q64" s="17"/>
      <c r="R64" s="17"/>
      <c r="S64" s="17"/>
      <c r="T64" s="17"/>
    </row>
    <row r="65" spans="4:20" ht="18" customHeight="1">
      <c r="D65"/>
      <c r="E65"/>
      <c r="F65"/>
      <c r="G65"/>
      <c r="H65"/>
      <c r="I65"/>
      <c r="J65"/>
      <c r="K65"/>
      <c r="L65"/>
      <c r="M65"/>
      <c r="N65"/>
      <c r="O65"/>
      <c r="P65"/>
      <c r="Q65" s="17"/>
      <c r="R65" s="17"/>
      <c r="S65" s="17"/>
      <c r="T65" s="17"/>
    </row>
    <row r="83" spans="17:17">
      <c r="Q83" s="7"/>
    </row>
  </sheetData>
  <mergeCells count="174">
    <mergeCell ref="F53:F56"/>
    <mergeCell ref="E53:E56"/>
    <mergeCell ref="D53:D56"/>
    <mergeCell ref="I49:I50"/>
    <mergeCell ref="J49:J50"/>
    <mergeCell ref="K49:K50"/>
    <mergeCell ref="G53:G56"/>
    <mergeCell ref="H42:H45"/>
    <mergeCell ref="I46:I48"/>
    <mergeCell ref="H53:H56"/>
    <mergeCell ref="D26:D52"/>
    <mergeCell ref="E26:E52"/>
    <mergeCell ref="F38:F52"/>
    <mergeCell ref="J38:J39"/>
    <mergeCell ref="I53:I56"/>
    <mergeCell ref="U26:U31"/>
    <mergeCell ref="U38:U41"/>
    <mergeCell ref="U42:U45"/>
    <mergeCell ref="U46:U52"/>
    <mergeCell ref="I19:I20"/>
    <mergeCell ref="G14:G16"/>
    <mergeCell ref="H32:H37"/>
    <mergeCell ref="R32:R37"/>
    <mergeCell ref="P26:P31"/>
    <mergeCell ref="I32:I33"/>
    <mergeCell ref="I24:I25"/>
    <mergeCell ref="J24:J25"/>
    <mergeCell ref="K24:K25"/>
    <mergeCell ref="R14:R16"/>
    <mergeCell ref="R26:R31"/>
    <mergeCell ref="J47:J48"/>
    <mergeCell ref="I42:I45"/>
    <mergeCell ref="G46:G52"/>
    <mergeCell ref="H46:H52"/>
    <mergeCell ref="H26:H31"/>
    <mergeCell ref="T14:T16"/>
    <mergeCell ref="G38:G41"/>
    <mergeCell ref="H38:H41"/>
    <mergeCell ref="I38:I39"/>
    <mergeCell ref="S4:S5"/>
    <mergeCell ref="P6:P13"/>
    <mergeCell ref="J19:J20"/>
    <mergeCell ref="P14:P16"/>
    <mergeCell ref="D2:U2"/>
    <mergeCell ref="U14:U16"/>
    <mergeCell ref="U17:U25"/>
    <mergeCell ref="Q11:Q12"/>
    <mergeCell ref="D4:G4"/>
    <mergeCell ref="H4:H5"/>
    <mergeCell ref="I4:I5"/>
    <mergeCell ref="J4:J5"/>
    <mergeCell ref="K4:K5"/>
    <mergeCell ref="P4:P5"/>
    <mergeCell ref="O6:O13"/>
    <mergeCell ref="I8:I9"/>
    <mergeCell ref="I10:I11"/>
    <mergeCell ref="Q4:R5"/>
    <mergeCell ref="D6:D25"/>
    <mergeCell ref="I22:I23"/>
    <mergeCell ref="J22:J23"/>
    <mergeCell ref="K22:K23"/>
    <mergeCell ref="E6:E25"/>
    <mergeCell ref="J10:J11"/>
    <mergeCell ref="F26:F37"/>
    <mergeCell ref="G26:G37"/>
    <mergeCell ref="G42:G45"/>
    <mergeCell ref="G17:G25"/>
    <mergeCell ref="P17:P25"/>
    <mergeCell ref="H17:H25"/>
    <mergeCell ref="J8:J9"/>
    <mergeCell ref="F6:F25"/>
    <mergeCell ref="G6:G13"/>
    <mergeCell ref="H6:H13"/>
    <mergeCell ref="H14:H16"/>
    <mergeCell ref="I14:I15"/>
    <mergeCell ref="J14:J15"/>
    <mergeCell ref="K14:K15"/>
    <mergeCell ref="K10:K11"/>
    <mergeCell ref="K19:K20"/>
    <mergeCell ref="N19:N21"/>
    <mergeCell ref="L22:L25"/>
    <mergeCell ref="M22:M25"/>
    <mergeCell ref="N22:N25"/>
    <mergeCell ref="U53:U56"/>
    <mergeCell ref="P53:P56"/>
    <mergeCell ref="R46:R52"/>
    <mergeCell ref="K38:K39"/>
    <mergeCell ref="K47:K48"/>
    <mergeCell ref="P46:P52"/>
    <mergeCell ref="Q46:Q48"/>
    <mergeCell ref="Q51:Q52"/>
    <mergeCell ref="P42:P45"/>
    <mergeCell ref="P38:P41"/>
    <mergeCell ref="Q53:Q54"/>
    <mergeCell ref="S53:S56"/>
    <mergeCell ref="S46:S52"/>
    <mergeCell ref="R53:R56"/>
    <mergeCell ref="R38:R41"/>
    <mergeCell ref="R42:R45"/>
    <mergeCell ref="L42:L45"/>
    <mergeCell ref="M42:M45"/>
    <mergeCell ref="N42:N45"/>
    <mergeCell ref="Q26:Q28"/>
    <mergeCell ref="Q29:Q31"/>
    <mergeCell ref="Q38:Q39"/>
    <mergeCell ref="Q40:Q41"/>
    <mergeCell ref="O46:O52"/>
    <mergeCell ref="O53:O56"/>
    <mergeCell ref="U6:U11"/>
    <mergeCell ref="J53:J56"/>
    <mergeCell ref="K53:K56"/>
    <mergeCell ref="U32:U34"/>
    <mergeCell ref="Q43:Q45"/>
    <mergeCell ref="S14:S16"/>
    <mergeCell ref="S6:S13"/>
    <mergeCell ref="T6:T13"/>
    <mergeCell ref="O14:O16"/>
    <mergeCell ref="O17:O25"/>
    <mergeCell ref="O26:O31"/>
    <mergeCell ref="O32:O37"/>
    <mergeCell ref="O38:O41"/>
    <mergeCell ref="O42:O45"/>
    <mergeCell ref="R6:R13"/>
    <mergeCell ref="P32:P37"/>
    <mergeCell ref="S42:S45"/>
    <mergeCell ref="S38:S41"/>
    <mergeCell ref="S32:S37"/>
    <mergeCell ref="S26:S31"/>
    <mergeCell ref="S17:S25"/>
    <mergeCell ref="R17:R25"/>
    <mergeCell ref="K8:K9"/>
    <mergeCell ref="L4:O4"/>
    <mergeCell ref="N5:O5"/>
    <mergeCell ref="L6:L7"/>
    <mergeCell ref="M6:M7"/>
    <mergeCell ref="N6:N7"/>
    <mergeCell ref="L8:L9"/>
    <mergeCell ref="M8:M9"/>
    <mergeCell ref="N8:N9"/>
    <mergeCell ref="L10:L11"/>
    <mergeCell ref="M10:M11"/>
    <mergeCell ref="N10:N11"/>
    <mergeCell ref="L12:L13"/>
    <mergeCell ref="M12:M13"/>
    <mergeCell ref="N12:N13"/>
    <mergeCell ref="L17:L18"/>
    <mergeCell ref="M17:M18"/>
    <mergeCell ref="N17:N18"/>
    <mergeCell ref="L19:L21"/>
    <mergeCell ref="M19:M21"/>
    <mergeCell ref="L35:L37"/>
    <mergeCell ref="M35:M37"/>
    <mergeCell ref="N35:N37"/>
    <mergeCell ref="L38:L41"/>
    <mergeCell ref="M38:M41"/>
    <mergeCell ref="N38:N41"/>
    <mergeCell ref="L26:L31"/>
    <mergeCell ref="M26:M31"/>
    <mergeCell ref="N26:N31"/>
    <mergeCell ref="L32:L34"/>
    <mergeCell ref="M32:M34"/>
    <mergeCell ref="N32:N34"/>
    <mergeCell ref="L55:L56"/>
    <mergeCell ref="M55:M56"/>
    <mergeCell ref="N55:N56"/>
    <mergeCell ref="L46:L50"/>
    <mergeCell ref="M46:M50"/>
    <mergeCell ref="N46:N50"/>
    <mergeCell ref="L51:L52"/>
    <mergeCell ref="M51:M52"/>
    <mergeCell ref="N51:N52"/>
    <mergeCell ref="L53:L54"/>
    <mergeCell ref="M53:M54"/>
    <mergeCell ref="N53:N54"/>
  </mergeCells>
  <pageMargins left="0.7" right="0.7" top="0.75" bottom="0.75" header="0.3" footer="0.3"/>
  <pageSetup paperSize="5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W73"/>
  <sheetViews>
    <sheetView topLeftCell="J16" workbookViewId="0">
      <selection activeCell="M8" sqref="M8:M9"/>
    </sheetView>
  </sheetViews>
  <sheetFormatPr baseColWidth="10" defaultColWidth="11.5" defaultRowHeight="11"/>
  <cols>
    <col min="1" max="2" width="11.5" style="7"/>
    <col min="3" max="3" width="14.83203125" style="7" customWidth="1"/>
    <col min="4" max="4" width="22.6640625" style="7" customWidth="1"/>
    <col min="5" max="6" width="13.83203125" style="7" customWidth="1"/>
    <col min="7" max="7" width="14.5" style="7" customWidth="1"/>
    <col min="8" max="8" width="13.6640625" style="7" customWidth="1"/>
    <col min="9" max="9" width="16.33203125" style="7" customWidth="1"/>
    <col min="10" max="10" width="19.1640625" style="7" customWidth="1"/>
    <col min="11" max="11" width="15.83203125" style="7" customWidth="1"/>
    <col min="12" max="12" width="10.5" style="7" customWidth="1"/>
    <col min="13" max="13" width="14.6640625" style="7" customWidth="1"/>
    <col min="14" max="14" width="17.83203125" style="7" customWidth="1"/>
    <col min="15" max="15" width="13" style="7" customWidth="1"/>
    <col min="16" max="16" width="18.5" style="7" bestFit="1" customWidth="1"/>
    <col min="17" max="17" width="12.83203125" style="7" customWidth="1"/>
    <col min="18" max="18" width="13.6640625" style="8" bestFit="1" customWidth="1"/>
    <col min="19" max="19" width="13.5" style="7" customWidth="1"/>
    <col min="20" max="16384" width="11.5" style="7"/>
  </cols>
  <sheetData>
    <row r="1" spans="5:19" ht="5.25" customHeight="1" thickBot="1"/>
    <row r="2" spans="5:19" ht="18" customHeight="1" thickBot="1">
      <c r="E2" s="219" t="s">
        <v>159</v>
      </c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1"/>
    </row>
    <row r="3" spans="5:19" ht="4.5" customHeight="1" thickBot="1"/>
    <row r="4" spans="5:19" ht="21" customHeight="1" thickBot="1">
      <c r="E4" s="230" t="s">
        <v>0</v>
      </c>
      <c r="F4" s="231"/>
      <c r="G4" s="231"/>
      <c r="H4" s="232"/>
      <c r="I4" s="233" t="s">
        <v>1</v>
      </c>
      <c r="J4" s="235" t="s">
        <v>2</v>
      </c>
      <c r="K4" s="233" t="s">
        <v>152</v>
      </c>
      <c r="L4" s="237" t="s">
        <v>160</v>
      </c>
      <c r="M4" s="233" t="s">
        <v>3</v>
      </c>
      <c r="N4" s="233" t="s">
        <v>4</v>
      </c>
      <c r="O4" s="277" t="s">
        <v>5</v>
      </c>
      <c r="P4" s="279" t="s">
        <v>161</v>
      </c>
      <c r="Q4" s="280"/>
      <c r="R4" s="280"/>
      <c r="S4" s="281"/>
    </row>
    <row r="5" spans="5:19" ht="54" customHeight="1" thickBot="1">
      <c r="E5" s="20" t="s">
        <v>6</v>
      </c>
      <c r="F5" s="20" t="s">
        <v>7</v>
      </c>
      <c r="G5" s="20" t="s">
        <v>8</v>
      </c>
      <c r="H5" s="6" t="s">
        <v>9</v>
      </c>
      <c r="I5" s="234"/>
      <c r="J5" s="236"/>
      <c r="K5" s="234"/>
      <c r="L5" s="238"/>
      <c r="M5" s="234"/>
      <c r="N5" s="234"/>
      <c r="O5" s="278"/>
      <c r="P5" s="42" t="s">
        <v>10</v>
      </c>
      <c r="Q5" s="42" t="s">
        <v>153</v>
      </c>
      <c r="R5" s="150" t="s">
        <v>11</v>
      </c>
      <c r="S5" s="152"/>
    </row>
    <row r="6" spans="5:19" ht="47.25" customHeight="1">
      <c r="E6" s="244" t="s">
        <v>12</v>
      </c>
      <c r="F6" s="244" t="s">
        <v>13</v>
      </c>
      <c r="G6" s="198" t="s">
        <v>14</v>
      </c>
      <c r="H6" s="205" t="s">
        <v>15</v>
      </c>
      <c r="I6" s="198" t="s">
        <v>16</v>
      </c>
      <c r="J6" s="1" t="s">
        <v>17</v>
      </c>
      <c r="K6" s="12" t="s">
        <v>132</v>
      </c>
      <c r="L6" s="9">
        <v>1</v>
      </c>
      <c r="M6" s="44" t="s">
        <v>133</v>
      </c>
      <c r="N6" s="44" t="s">
        <v>134</v>
      </c>
      <c r="O6" s="282" t="s">
        <v>18</v>
      </c>
      <c r="P6" s="142" t="s">
        <v>33</v>
      </c>
      <c r="Q6" s="142" t="s">
        <v>34</v>
      </c>
      <c r="R6" s="143">
        <v>170000000</v>
      </c>
      <c r="S6" s="295">
        <f>R6+R7+R8+R10+R11</f>
        <v>346200000</v>
      </c>
    </row>
    <row r="7" spans="5:19" ht="41.25" customHeight="1">
      <c r="E7" s="245"/>
      <c r="F7" s="245"/>
      <c r="G7" s="199"/>
      <c r="H7" s="206"/>
      <c r="I7" s="199"/>
      <c r="J7" s="2" t="s">
        <v>20</v>
      </c>
      <c r="K7" s="45" t="s">
        <v>21</v>
      </c>
      <c r="L7" s="34">
        <v>1</v>
      </c>
      <c r="M7" s="33" t="s">
        <v>22</v>
      </c>
      <c r="N7" s="10" t="s">
        <v>23</v>
      </c>
      <c r="O7" s="283"/>
      <c r="P7" s="153"/>
      <c r="Q7" s="153"/>
      <c r="R7" s="154"/>
      <c r="S7" s="296"/>
    </row>
    <row r="8" spans="5:19" ht="21.75" customHeight="1">
      <c r="E8" s="245"/>
      <c r="F8" s="245"/>
      <c r="G8" s="199"/>
      <c r="H8" s="206"/>
      <c r="I8" s="199"/>
      <c r="J8" s="241" t="s">
        <v>24</v>
      </c>
      <c r="K8" s="196" t="s">
        <v>25</v>
      </c>
      <c r="L8" s="292">
        <v>2</v>
      </c>
      <c r="M8" s="294" t="s">
        <v>26</v>
      </c>
      <c r="N8" s="294" t="s">
        <v>27</v>
      </c>
      <c r="O8" s="283"/>
      <c r="P8" s="127" t="s">
        <v>139</v>
      </c>
      <c r="Q8" s="127" t="s">
        <v>140</v>
      </c>
      <c r="R8" s="136">
        <v>40000000</v>
      </c>
      <c r="S8" s="296"/>
    </row>
    <row r="9" spans="5:19" ht="51.75" customHeight="1">
      <c r="E9" s="245"/>
      <c r="F9" s="245"/>
      <c r="G9" s="199"/>
      <c r="H9" s="206"/>
      <c r="I9" s="199"/>
      <c r="J9" s="241"/>
      <c r="K9" s="197"/>
      <c r="L9" s="293"/>
      <c r="M9" s="291"/>
      <c r="N9" s="291"/>
      <c r="O9" s="283"/>
      <c r="P9" s="153"/>
      <c r="Q9" s="153"/>
      <c r="R9" s="154"/>
      <c r="S9" s="296"/>
    </row>
    <row r="10" spans="5:19" ht="49.5" customHeight="1">
      <c r="E10" s="245"/>
      <c r="F10" s="245"/>
      <c r="G10" s="199"/>
      <c r="H10" s="206"/>
      <c r="I10" s="199"/>
      <c r="J10" s="241" t="s">
        <v>28</v>
      </c>
      <c r="K10" s="196" t="s">
        <v>30</v>
      </c>
      <c r="L10" s="292">
        <v>1</v>
      </c>
      <c r="M10" s="294" t="s">
        <v>30</v>
      </c>
      <c r="N10" s="294" t="s">
        <v>31</v>
      </c>
      <c r="O10" s="283"/>
      <c r="P10" s="23" t="s">
        <v>142</v>
      </c>
      <c r="Q10" s="23" t="s">
        <v>141</v>
      </c>
      <c r="R10" s="24">
        <v>20000000</v>
      </c>
      <c r="S10" s="296"/>
    </row>
    <row r="11" spans="5:19" ht="21.75" customHeight="1">
      <c r="E11" s="245"/>
      <c r="F11" s="245"/>
      <c r="G11" s="199"/>
      <c r="H11" s="206"/>
      <c r="I11" s="199"/>
      <c r="J11" s="241"/>
      <c r="K11" s="197"/>
      <c r="L11" s="293"/>
      <c r="M11" s="291"/>
      <c r="N11" s="291"/>
      <c r="O11" s="283"/>
      <c r="P11" s="127" t="s">
        <v>143</v>
      </c>
      <c r="Q11" s="127" t="s">
        <v>144</v>
      </c>
      <c r="R11" s="136">
        <v>116200000</v>
      </c>
      <c r="S11" s="296"/>
    </row>
    <row r="12" spans="5:19" ht="51.75" customHeight="1" thickBot="1">
      <c r="E12" s="245"/>
      <c r="F12" s="245"/>
      <c r="G12" s="199"/>
      <c r="H12" s="208"/>
      <c r="I12" s="200"/>
      <c r="J12" s="3" t="s">
        <v>32</v>
      </c>
      <c r="K12" s="46" t="s">
        <v>162</v>
      </c>
      <c r="L12" s="53">
        <v>1</v>
      </c>
      <c r="M12" s="46" t="s">
        <v>164</v>
      </c>
      <c r="N12" s="46" t="s">
        <v>163</v>
      </c>
      <c r="O12" s="284"/>
      <c r="P12" s="128"/>
      <c r="Q12" s="128"/>
      <c r="R12" s="138"/>
      <c r="S12" s="297"/>
    </row>
    <row r="13" spans="5:19" ht="37.5" customHeight="1">
      <c r="E13" s="245"/>
      <c r="F13" s="245"/>
      <c r="G13" s="199"/>
      <c r="H13" s="285" t="s">
        <v>158</v>
      </c>
      <c r="I13" s="285" t="s">
        <v>158</v>
      </c>
      <c r="J13" s="286" t="s">
        <v>35</v>
      </c>
      <c r="K13" s="287" t="s">
        <v>36</v>
      </c>
      <c r="L13" s="288">
        <v>60</v>
      </c>
      <c r="M13" s="290" t="s">
        <v>37</v>
      </c>
      <c r="N13" s="290" t="s">
        <v>38</v>
      </c>
      <c r="O13" s="282" t="s">
        <v>18</v>
      </c>
      <c r="P13" s="25" t="s">
        <v>145</v>
      </c>
      <c r="Q13" s="25" t="s">
        <v>146</v>
      </c>
      <c r="R13" s="26">
        <v>158502209</v>
      </c>
      <c r="S13" s="298">
        <f>R13+R14+R15</f>
        <v>698502209</v>
      </c>
    </row>
    <row r="14" spans="5:19" ht="49.5" customHeight="1">
      <c r="E14" s="245"/>
      <c r="F14" s="245"/>
      <c r="G14" s="199"/>
      <c r="H14" s="252"/>
      <c r="I14" s="252"/>
      <c r="J14" s="216"/>
      <c r="K14" s="204"/>
      <c r="L14" s="289"/>
      <c r="M14" s="291"/>
      <c r="N14" s="291"/>
      <c r="O14" s="283"/>
      <c r="P14" s="23" t="s">
        <v>39</v>
      </c>
      <c r="Q14" s="23" t="s">
        <v>140</v>
      </c>
      <c r="R14" s="24">
        <v>200000000</v>
      </c>
      <c r="S14" s="299"/>
    </row>
    <row r="15" spans="5:19" ht="73.5" customHeight="1" thickBot="1">
      <c r="E15" s="245"/>
      <c r="F15" s="245"/>
      <c r="G15" s="199"/>
      <c r="H15" s="253"/>
      <c r="I15" s="253"/>
      <c r="J15" s="32" t="s">
        <v>40</v>
      </c>
      <c r="K15" s="46" t="s">
        <v>40</v>
      </c>
      <c r="L15" s="11">
        <v>150</v>
      </c>
      <c r="M15" s="11" t="s">
        <v>41</v>
      </c>
      <c r="N15" s="11" t="s">
        <v>42</v>
      </c>
      <c r="O15" s="284"/>
      <c r="P15" s="27" t="s">
        <v>43</v>
      </c>
      <c r="Q15" s="27" t="s">
        <v>29</v>
      </c>
      <c r="R15" s="28">
        <v>340000000</v>
      </c>
      <c r="S15" s="300"/>
    </row>
    <row r="16" spans="5:19" ht="67.5" customHeight="1">
      <c r="E16" s="245"/>
      <c r="F16" s="245"/>
      <c r="G16" s="199"/>
      <c r="H16" s="198" t="s">
        <v>44</v>
      </c>
      <c r="I16" s="198" t="s">
        <v>138</v>
      </c>
      <c r="J16" s="43" t="s">
        <v>45</v>
      </c>
      <c r="K16" s="12" t="s">
        <v>46</v>
      </c>
      <c r="L16" s="9">
        <v>7500</v>
      </c>
      <c r="M16" s="12" t="s">
        <v>47</v>
      </c>
      <c r="N16" s="44" t="s">
        <v>48</v>
      </c>
      <c r="O16" s="301" t="s">
        <v>18</v>
      </c>
      <c r="P16" s="139" t="s">
        <v>147</v>
      </c>
      <c r="Q16" s="142" t="s">
        <v>34</v>
      </c>
      <c r="R16" s="143">
        <v>300000000</v>
      </c>
      <c r="S16" s="295">
        <f>R16+R17+R18+R20+R21</f>
        <v>446200000</v>
      </c>
    </row>
    <row r="17" spans="5:23" ht="85.5" customHeight="1">
      <c r="E17" s="245"/>
      <c r="F17" s="245"/>
      <c r="G17" s="199"/>
      <c r="H17" s="199"/>
      <c r="I17" s="199"/>
      <c r="J17" s="31" t="s">
        <v>49</v>
      </c>
      <c r="K17" s="45" t="s">
        <v>50</v>
      </c>
      <c r="L17" s="34">
        <v>60</v>
      </c>
      <c r="M17" s="33" t="s">
        <v>51</v>
      </c>
      <c r="N17" s="10" t="s">
        <v>52</v>
      </c>
      <c r="O17" s="302"/>
      <c r="P17" s="155"/>
      <c r="Q17" s="153"/>
      <c r="R17" s="154"/>
      <c r="S17" s="296"/>
    </row>
    <row r="18" spans="5:23" ht="48" customHeight="1">
      <c r="E18" s="245"/>
      <c r="F18" s="245"/>
      <c r="G18" s="199"/>
      <c r="H18" s="199"/>
      <c r="I18" s="199"/>
      <c r="J18" s="250" t="s">
        <v>53</v>
      </c>
      <c r="K18" s="196" t="s">
        <v>54</v>
      </c>
      <c r="L18" s="292">
        <v>7</v>
      </c>
      <c r="M18" s="294" t="s">
        <v>55</v>
      </c>
      <c r="N18" s="294" t="s">
        <v>56</v>
      </c>
      <c r="O18" s="302"/>
      <c r="P18" s="156" t="s">
        <v>148</v>
      </c>
      <c r="Q18" s="127" t="s">
        <v>140</v>
      </c>
      <c r="R18" s="136">
        <v>30000000</v>
      </c>
      <c r="S18" s="296"/>
    </row>
    <row r="19" spans="5:23" ht="51.75" customHeight="1">
      <c r="E19" s="245"/>
      <c r="F19" s="245"/>
      <c r="G19" s="199"/>
      <c r="H19" s="199"/>
      <c r="I19" s="199"/>
      <c r="J19" s="215"/>
      <c r="K19" s="197"/>
      <c r="L19" s="293"/>
      <c r="M19" s="291"/>
      <c r="N19" s="291"/>
      <c r="O19" s="302"/>
      <c r="P19" s="140"/>
      <c r="Q19" s="135"/>
      <c r="R19" s="137"/>
      <c r="S19" s="296"/>
    </row>
    <row r="20" spans="5:23" ht="41.25" customHeight="1">
      <c r="E20" s="245"/>
      <c r="F20" s="245"/>
      <c r="G20" s="199"/>
      <c r="H20" s="199"/>
      <c r="I20" s="199"/>
      <c r="J20" s="31" t="s">
        <v>57</v>
      </c>
      <c r="K20" s="45" t="s">
        <v>58</v>
      </c>
      <c r="L20" s="34">
        <v>5</v>
      </c>
      <c r="M20" s="33" t="s">
        <v>59</v>
      </c>
      <c r="N20" s="33" t="s">
        <v>60</v>
      </c>
      <c r="O20" s="302"/>
      <c r="P20" s="155"/>
      <c r="Q20" s="153"/>
      <c r="R20" s="154"/>
      <c r="S20" s="296"/>
    </row>
    <row r="21" spans="5:23" ht="51.75" customHeight="1">
      <c r="E21" s="245"/>
      <c r="F21" s="245"/>
      <c r="G21" s="199"/>
      <c r="H21" s="199"/>
      <c r="I21" s="199"/>
      <c r="J21" s="5" t="s">
        <v>150</v>
      </c>
      <c r="K21" s="47" t="s">
        <v>151</v>
      </c>
      <c r="L21" s="34">
        <v>200</v>
      </c>
      <c r="M21" s="33" t="s">
        <v>61</v>
      </c>
      <c r="N21" s="33" t="s">
        <v>62</v>
      </c>
      <c r="O21" s="302"/>
      <c r="P21" s="156" t="s">
        <v>149</v>
      </c>
      <c r="Q21" s="127" t="s">
        <v>144</v>
      </c>
      <c r="R21" s="136">
        <v>116200000</v>
      </c>
      <c r="S21" s="296"/>
    </row>
    <row r="22" spans="5:23" ht="48" customHeight="1" thickBot="1">
      <c r="E22" s="246"/>
      <c r="F22" s="246"/>
      <c r="G22" s="200"/>
      <c r="H22" s="200"/>
      <c r="I22" s="200"/>
      <c r="J22" s="3" t="s">
        <v>63</v>
      </c>
      <c r="K22" s="46" t="s">
        <v>63</v>
      </c>
      <c r="L22" s="13">
        <v>1</v>
      </c>
      <c r="M22" s="11" t="s">
        <v>64</v>
      </c>
      <c r="N22" s="11" t="s">
        <v>65</v>
      </c>
      <c r="O22" s="303"/>
      <c r="P22" s="141"/>
      <c r="Q22" s="128"/>
      <c r="R22" s="138"/>
      <c r="S22" s="297"/>
    </row>
    <row r="23" spans="5:23" ht="33.75" customHeight="1">
      <c r="E23" s="244" t="s">
        <v>12</v>
      </c>
      <c r="F23" s="244" t="s">
        <v>13</v>
      </c>
      <c r="G23" s="198" t="s">
        <v>66</v>
      </c>
      <c r="H23" s="198" t="s">
        <v>67</v>
      </c>
      <c r="I23" s="285" t="s">
        <v>68</v>
      </c>
      <c r="J23" s="43"/>
      <c r="K23" s="48" t="s">
        <v>71</v>
      </c>
      <c r="L23" s="9">
        <v>1</v>
      </c>
      <c r="M23" s="44" t="s">
        <v>72</v>
      </c>
      <c r="N23" s="14" t="s">
        <v>73</v>
      </c>
      <c r="O23" s="301" t="s">
        <v>18</v>
      </c>
      <c r="P23" s="139" t="s">
        <v>69</v>
      </c>
      <c r="Q23" s="142" t="s">
        <v>70</v>
      </c>
      <c r="R23" s="311">
        <v>1500000000</v>
      </c>
      <c r="S23" s="298">
        <f>R23</f>
        <v>1500000000</v>
      </c>
    </row>
    <row r="24" spans="5:23" ht="25.5" customHeight="1">
      <c r="E24" s="245"/>
      <c r="F24" s="245"/>
      <c r="G24" s="199"/>
      <c r="H24" s="199"/>
      <c r="I24" s="252"/>
      <c r="J24" s="31" t="s">
        <v>155</v>
      </c>
      <c r="K24" s="45" t="s">
        <v>154</v>
      </c>
      <c r="L24" s="34">
        <v>1</v>
      </c>
      <c r="M24" s="33" t="s">
        <v>75</v>
      </c>
      <c r="N24" s="10" t="s">
        <v>135</v>
      </c>
      <c r="O24" s="302"/>
      <c r="P24" s="140"/>
      <c r="Q24" s="135"/>
      <c r="R24" s="312"/>
      <c r="S24" s="299"/>
    </row>
    <row r="25" spans="5:23" ht="35.25" customHeight="1">
      <c r="E25" s="245"/>
      <c r="F25" s="245"/>
      <c r="G25" s="199"/>
      <c r="H25" s="199"/>
      <c r="I25" s="252"/>
      <c r="J25" s="31"/>
      <c r="K25" s="45" t="s">
        <v>76</v>
      </c>
      <c r="L25" s="34">
        <v>100</v>
      </c>
      <c r="M25" s="33" t="s">
        <v>61</v>
      </c>
      <c r="N25" s="10" t="s">
        <v>62</v>
      </c>
      <c r="O25" s="302"/>
      <c r="P25" s="140"/>
      <c r="Q25" s="135"/>
      <c r="R25" s="312"/>
      <c r="S25" s="299"/>
    </row>
    <row r="26" spans="5:23" ht="65.25" customHeight="1">
      <c r="E26" s="245"/>
      <c r="F26" s="245"/>
      <c r="G26" s="199"/>
      <c r="H26" s="199"/>
      <c r="I26" s="252"/>
      <c r="J26" s="31"/>
      <c r="K26" s="45" t="s">
        <v>77</v>
      </c>
      <c r="L26" s="34">
        <v>6000</v>
      </c>
      <c r="M26" s="33" t="s">
        <v>78</v>
      </c>
      <c r="N26" s="10" t="s">
        <v>79</v>
      </c>
      <c r="O26" s="302"/>
      <c r="P26" s="140"/>
      <c r="Q26" s="135"/>
      <c r="R26" s="312"/>
      <c r="S26" s="299"/>
    </row>
    <row r="27" spans="5:23" ht="63" customHeight="1" thickBot="1">
      <c r="E27" s="245"/>
      <c r="F27" s="245"/>
      <c r="G27" s="199"/>
      <c r="H27" s="199"/>
      <c r="I27" s="253"/>
      <c r="J27" s="32"/>
      <c r="K27" s="49" t="s">
        <v>80</v>
      </c>
      <c r="L27" s="41">
        <v>1</v>
      </c>
      <c r="M27" s="36" t="s">
        <v>81</v>
      </c>
      <c r="N27" s="36" t="s">
        <v>82</v>
      </c>
      <c r="O27" s="303"/>
      <c r="P27" s="141"/>
      <c r="Q27" s="128"/>
      <c r="R27" s="313"/>
      <c r="S27" s="300"/>
    </row>
    <row r="28" spans="5:23" ht="46.5" customHeight="1">
      <c r="E28" s="245"/>
      <c r="F28" s="245"/>
      <c r="G28" s="199"/>
      <c r="H28" s="199"/>
      <c r="I28" s="198" t="s">
        <v>83</v>
      </c>
      <c r="J28" s="257"/>
      <c r="K28" s="45" t="s">
        <v>84</v>
      </c>
      <c r="L28" s="34">
        <v>10</v>
      </c>
      <c r="M28" s="33" t="s">
        <v>85</v>
      </c>
      <c r="N28" s="10" t="s">
        <v>86</v>
      </c>
      <c r="O28" s="301" t="s">
        <v>18</v>
      </c>
      <c r="P28" s="142" t="s">
        <v>87</v>
      </c>
      <c r="Q28" s="142" t="s">
        <v>88</v>
      </c>
      <c r="R28" s="143">
        <v>2000000</v>
      </c>
      <c r="S28" s="295">
        <f>R28+R30</f>
        <v>437581614</v>
      </c>
    </row>
    <row r="29" spans="5:23" ht="42.75" customHeight="1">
      <c r="E29" s="245"/>
      <c r="F29" s="245"/>
      <c r="G29" s="199"/>
      <c r="H29" s="199"/>
      <c r="I29" s="199"/>
      <c r="J29" s="248"/>
      <c r="K29" s="50" t="s">
        <v>165</v>
      </c>
      <c r="L29" s="40">
        <v>1</v>
      </c>
      <c r="M29" s="39" t="s">
        <v>166</v>
      </c>
      <c r="N29" s="16" t="s">
        <v>167</v>
      </c>
      <c r="O29" s="302"/>
      <c r="P29" s="153"/>
      <c r="Q29" s="153"/>
      <c r="R29" s="154"/>
      <c r="S29" s="296"/>
      <c r="U29" s="17"/>
      <c r="V29" s="17"/>
      <c r="W29" s="17"/>
    </row>
    <row r="30" spans="5:23" ht="46.5" customHeight="1">
      <c r="E30" s="245"/>
      <c r="F30" s="245"/>
      <c r="G30" s="199"/>
      <c r="H30" s="199"/>
      <c r="I30" s="199"/>
      <c r="J30" s="216" t="s">
        <v>89</v>
      </c>
      <c r="K30" s="204" t="s">
        <v>90</v>
      </c>
      <c r="L30" s="307">
        <v>1</v>
      </c>
      <c r="M30" s="294" t="s">
        <v>91</v>
      </c>
      <c r="N30" s="294" t="s">
        <v>92</v>
      </c>
      <c r="O30" s="302"/>
      <c r="P30" s="127" t="s">
        <v>93</v>
      </c>
      <c r="Q30" s="127" t="s">
        <v>140</v>
      </c>
      <c r="R30" s="136">
        <v>435581614</v>
      </c>
      <c r="S30" s="296"/>
    </row>
    <row r="31" spans="5:23" ht="15" customHeight="1">
      <c r="E31" s="245"/>
      <c r="F31" s="245"/>
      <c r="G31" s="199"/>
      <c r="H31" s="199"/>
      <c r="I31" s="199"/>
      <c r="J31" s="216"/>
      <c r="K31" s="204"/>
      <c r="L31" s="307"/>
      <c r="M31" s="309"/>
      <c r="N31" s="309"/>
      <c r="O31" s="302"/>
      <c r="P31" s="135"/>
      <c r="Q31" s="135"/>
      <c r="R31" s="137"/>
      <c r="S31" s="296"/>
    </row>
    <row r="32" spans="5:23" ht="15" customHeight="1" thickBot="1">
      <c r="E32" s="245"/>
      <c r="F32" s="245"/>
      <c r="G32" s="200"/>
      <c r="H32" s="200"/>
      <c r="I32" s="200"/>
      <c r="J32" s="305"/>
      <c r="K32" s="306"/>
      <c r="L32" s="308"/>
      <c r="M32" s="310"/>
      <c r="N32" s="310"/>
      <c r="O32" s="303"/>
      <c r="P32" s="128"/>
      <c r="Q32" s="128"/>
      <c r="R32" s="138"/>
      <c r="S32" s="297"/>
    </row>
    <row r="33" spans="5:19" ht="37.5" customHeight="1">
      <c r="E33" s="245"/>
      <c r="F33" s="245"/>
      <c r="G33" s="198" t="s">
        <v>66</v>
      </c>
      <c r="H33" s="198" t="s">
        <v>94</v>
      </c>
      <c r="I33" s="285" t="s">
        <v>95</v>
      </c>
      <c r="J33" s="322" t="s">
        <v>96</v>
      </c>
      <c r="K33" s="168" t="s">
        <v>97</v>
      </c>
      <c r="L33" s="304">
        <v>1</v>
      </c>
      <c r="M33" s="290" t="s">
        <v>98</v>
      </c>
      <c r="N33" s="290" t="s">
        <v>136</v>
      </c>
      <c r="O33" s="282" t="s">
        <v>18</v>
      </c>
      <c r="P33" s="142" t="s">
        <v>99</v>
      </c>
      <c r="Q33" s="142" t="s">
        <v>157</v>
      </c>
      <c r="R33" s="143">
        <v>63000000</v>
      </c>
      <c r="S33" s="295">
        <f>R33+R35</f>
        <v>63000000</v>
      </c>
    </row>
    <row r="34" spans="5:19" ht="36" customHeight="1">
      <c r="E34" s="245"/>
      <c r="F34" s="245"/>
      <c r="G34" s="199"/>
      <c r="H34" s="199"/>
      <c r="I34" s="252"/>
      <c r="J34" s="323"/>
      <c r="K34" s="197"/>
      <c r="L34" s="293"/>
      <c r="M34" s="291"/>
      <c r="N34" s="291"/>
      <c r="O34" s="283"/>
      <c r="P34" s="135"/>
      <c r="Q34" s="135"/>
      <c r="R34" s="137"/>
      <c r="S34" s="296"/>
    </row>
    <row r="35" spans="5:19" ht="32.25" customHeight="1" thickBot="1">
      <c r="E35" s="245"/>
      <c r="F35" s="245"/>
      <c r="G35" s="199"/>
      <c r="H35" s="200"/>
      <c r="I35" s="253"/>
      <c r="J35" s="4" t="s">
        <v>100</v>
      </c>
      <c r="K35" s="46" t="s">
        <v>101</v>
      </c>
      <c r="L35" s="35">
        <v>10000</v>
      </c>
      <c r="M35" s="11" t="s">
        <v>102</v>
      </c>
      <c r="N35" s="15" t="s">
        <v>137</v>
      </c>
      <c r="O35" s="284"/>
      <c r="P35" s="128"/>
      <c r="Q35" s="128"/>
      <c r="R35" s="138"/>
      <c r="S35" s="297"/>
    </row>
    <row r="36" spans="5:19" ht="45.75" customHeight="1">
      <c r="E36" s="245"/>
      <c r="F36" s="245"/>
      <c r="G36" s="199"/>
      <c r="H36" s="198" t="s">
        <v>103</v>
      </c>
      <c r="I36" s="198" t="s">
        <v>103</v>
      </c>
      <c r="J36" s="319" t="s">
        <v>104</v>
      </c>
      <c r="K36" s="12" t="s">
        <v>168</v>
      </c>
      <c r="L36" s="9">
        <v>1</v>
      </c>
      <c r="M36" s="38" t="s">
        <v>169</v>
      </c>
      <c r="N36" s="38" t="s">
        <v>170</v>
      </c>
      <c r="O36" s="301" t="s">
        <v>18</v>
      </c>
      <c r="P36" s="142" t="s">
        <v>105</v>
      </c>
      <c r="Q36" s="142" t="s">
        <v>29</v>
      </c>
      <c r="R36" s="143">
        <v>20000000</v>
      </c>
      <c r="S36" s="295">
        <f>R36</f>
        <v>20000000</v>
      </c>
    </row>
    <row r="37" spans="5:19" ht="55.5" customHeight="1">
      <c r="E37" s="245"/>
      <c r="F37" s="245"/>
      <c r="G37" s="199"/>
      <c r="H37" s="199"/>
      <c r="I37" s="199"/>
      <c r="J37" s="320"/>
      <c r="K37" s="45" t="s">
        <v>171</v>
      </c>
      <c r="L37" s="34">
        <v>4</v>
      </c>
      <c r="M37" s="33" t="s">
        <v>172</v>
      </c>
      <c r="N37" s="33" t="s">
        <v>173</v>
      </c>
      <c r="O37" s="302"/>
      <c r="P37" s="135"/>
      <c r="Q37" s="135"/>
      <c r="R37" s="137"/>
      <c r="S37" s="296"/>
    </row>
    <row r="38" spans="5:19" ht="36.75" customHeight="1" thickBot="1">
      <c r="E38" s="245"/>
      <c r="F38" s="245"/>
      <c r="G38" s="199"/>
      <c r="H38" s="200"/>
      <c r="I38" s="200"/>
      <c r="J38" s="321"/>
      <c r="K38" s="51" t="s">
        <v>106</v>
      </c>
      <c r="L38" s="13">
        <v>1</v>
      </c>
      <c r="M38" s="37" t="s">
        <v>107</v>
      </c>
      <c r="N38" s="37" t="s">
        <v>108</v>
      </c>
      <c r="O38" s="303"/>
      <c r="P38" s="128"/>
      <c r="Q38" s="128"/>
      <c r="R38" s="138"/>
      <c r="S38" s="297"/>
    </row>
    <row r="39" spans="5:19" ht="30" customHeight="1">
      <c r="E39" s="245"/>
      <c r="F39" s="245"/>
      <c r="G39" s="199"/>
      <c r="H39" s="198" t="s">
        <v>109</v>
      </c>
      <c r="I39" s="198" t="s">
        <v>110</v>
      </c>
      <c r="J39" s="257" t="s">
        <v>111</v>
      </c>
      <c r="K39" s="12" t="s">
        <v>112</v>
      </c>
      <c r="L39" s="9">
        <v>1</v>
      </c>
      <c r="M39" s="38" t="s">
        <v>113</v>
      </c>
      <c r="N39" s="38" t="s">
        <v>114</v>
      </c>
      <c r="O39" s="301" t="s">
        <v>18</v>
      </c>
      <c r="P39" s="142" t="s">
        <v>115</v>
      </c>
      <c r="Q39" s="142" t="s">
        <v>34</v>
      </c>
      <c r="R39" s="143">
        <v>100000000</v>
      </c>
      <c r="S39" s="295">
        <f>R39+R41+R42+R43</f>
        <v>200000000</v>
      </c>
    </row>
    <row r="40" spans="5:19" ht="24.75" customHeight="1">
      <c r="E40" s="245"/>
      <c r="F40" s="245"/>
      <c r="G40" s="199"/>
      <c r="H40" s="199"/>
      <c r="I40" s="199"/>
      <c r="J40" s="273"/>
      <c r="K40" s="148" t="s">
        <v>74</v>
      </c>
      <c r="L40" s="292">
        <v>1</v>
      </c>
      <c r="M40" s="294" t="s">
        <v>116</v>
      </c>
      <c r="N40" s="294" t="s">
        <v>117</v>
      </c>
      <c r="O40" s="302"/>
      <c r="P40" s="135"/>
      <c r="Q40" s="135"/>
      <c r="R40" s="137"/>
      <c r="S40" s="296"/>
    </row>
    <row r="41" spans="5:19" ht="29.25" customHeight="1">
      <c r="E41" s="245"/>
      <c r="F41" s="245"/>
      <c r="G41" s="199"/>
      <c r="H41" s="199"/>
      <c r="I41" s="199"/>
      <c r="J41" s="248"/>
      <c r="K41" s="149"/>
      <c r="L41" s="293"/>
      <c r="M41" s="291"/>
      <c r="N41" s="291"/>
      <c r="O41" s="302"/>
      <c r="P41" s="153"/>
      <c r="Q41" s="153"/>
      <c r="R41" s="154"/>
      <c r="S41" s="296"/>
    </row>
    <row r="42" spans="5:19" ht="79.5" customHeight="1">
      <c r="E42" s="245"/>
      <c r="F42" s="245"/>
      <c r="G42" s="199"/>
      <c r="H42" s="199"/>
      <c r="I42" s="199"/>
      <c r="J42" s="31" t="s">
        <v>118</v>
      </c>
      <c r="K42" s="52" t="s">
        <v>119</v>
      </c>
      <c r="L42" s="34">
        <v>1</v>
      </c>
      <c r="M42" s="10" t="s">
        <v>120</v>
      </c>
      <c r="N42" s="33" t="s">
        <v>121</v>
      </c>
      <c r="O42" s="302"/>
      <c r="P42" s="127" t="s">
        <v>156</v>
      </c>
      <c r="Q42" s="127" t="s">
        <v>140</v>
      </c>
      <c r="R42" s="136">
        <v>100000000</v>
      </c>
      <c r="S42" s="296"/>
    </row>
    <row r="43" spans="5:19" ht="48" customHeight="1" thickBot="1">
      <c r="E43" s="246"/>
      <c r="F43" s="246"/>
      <c r="G43" s="200"/>
      <c r="H43" s="200"/>
      <c r="I43" s="200"/>
      <c r="J43" s="32"/>
      <c r="K43" s="46" t="s">
        <v>122</v>
      </c>
      <c r="L43" s="35">
        <v>1</v>
      </c>
      <c r="M43" s="18" t="s">
        <v>123</v>
      </c>
      <c r="N43" s="11" t="s">
        <v>121</v>
      </c>
      <c r="O43" s="303"/>
      <c r="P43" s="128"/>
      <c r="Q43" s="128"/>
      <c r="R43" s="138"/>
      <c r="S43" s="297"/>
    </row>
    <row r="44" spans="5:19" ht="34.5" customHeight="1">
      <c r="E44" s="314" t="s">
        <v>124</v>
      </c>
      <c r="F44" s="314" t="s">
        <v>125</v>
      </c>
      <c r="G44" s="270" t="s">
        <v>126</v>
      </c>
      <c r="H44" s="198"/>
      <c r="I44" s="270" t="s">
        <v>125</v>
      </c>
      <c r="J44" s="316"/>
      <c r="K44" s="168" t="s">
        <v>127</v>
      </c>
      <c r="L44" s="290">
        <v>3</v>
      </c>
      <c r="M44" s="290" t="s">
        <v>128</v>
      </c>
      <c r="N44" s="290" t="s">
        <v>129</v>
      </c>
      <c r="O44" s="301" t="s">
        <v>18</v>
      </c>
      <c r="P44" s="142" t="s">
        <v>131</v>
      </c>
      <c r="Q44" s="142" t="s">
        <v>19</v>
      </c>
      <c r="R44" s="143">
        <v>1000000</v>
      </c>
      <c r="S44" s="298">
        <f>R44+R46</f>
        <v>51000000</v>
      </c>
    </row>
    <row r="45" spans="5:19" ht="17.25" customHeight="1">
      <c r="E45" s="271"/>
      <c r="F45" s="271"/>
      <c r="G45" s="271"/>
      <c r="H45" s="199"/>
      <c r="I45" s="271"/>
      <c r="J45" s="317"/>
      <c r="K45" s="169"/>
      <c r="L45" s="309"/>
      <c r="M45" s="309"/>
      <c r="N45" s="309"/>
      <c r="O45" s="302"/>
      <c r="P45" s="153"/>
      <c r="Q45" s="153"/>
      <c r="R45" s="154"/>
      <c r="S45" s="296"/>
    </row>
    <row r="46" spans="5:19" ht="31.5" customHeight="1" thickBot="1">
      <c r="E46" s="315"/>
      <c r="F46" s="315"/>
      <c r="G46" s="272"/>
      <c r="H46" s="200"/>
      <c r="I46" s="272"/>
      <c r="J46" s="318"/>
      <c r="K46" s="170"/>
      <c r="L46" s="310"/>
      <c r="M46" s="310"/>
      <c r="N46" s="310"/>
      <c r="O46" s="303"/>
      <c r="P46" s="30" t="s">
        <v>130</v>
      </c>
      <c r="Q46" s="30" t="s">
        <v>29</v>
      </c>
      <c r="R46" s="29">
        <v>50000000</v>
      </c>
      <c r="S46" s="300"/>
    </row>
    <row r="47" spans="5:19" ht="12" customHeight="1" thickBot="1"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21">
        <f>SUM(R6:R46)</f>
        <v>3762483823</v>
      </c>
      <c r="S47" s="22">
        <f>SUM(S6:S44)</f>
        <v>3762483823</v>
      </c>
    </row>
    <row r="48" spans="5:19" ht="15"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5:19" ht="15">
      <c r="E49"/>
      <c r="F49"/>
      <c r="G49"/>
      <c r="H49"/>
      <c r="I49"/>
      <c r="J49"/>
      <c r="K49"/>
      <c r="L49"/>
      <c r="M49"/>
      <c r="N49"/>
      <c r="O49"/>
      <c r="P49"/>
    </row>
    <row r="50" spans="5:19" ht="15">
      <c r="E50"/>
      <c r="F50"/>
      <c r="G50"/>
      <c r="H50"/>
      <c r="I50"/>
      <c r="J50"/>
      <c r="K50"/>
      <c r="L50"/>
      <c r="M50"/>
      <c r="N50"/>
      <c r="O50"/>
      <c r="P50"/>
      <c r="S50" s="19"/>
    </row>
    <row r="51" spans="5:19" ht="15">
      <c r="E51"/>
      <c r="F51"/>
      <c r="G51"/>
      <c r="H51"/>
      <c r="I51"/>
      <c r="J51"/>
      <c r="K51"/>
      <c r="L51"/>
      <c r="M51"/>
      <c r="N51"/>
      <c r="O51"/>
      <c r="P51"/>
    </row>
    <row r="52" spans="5:19" ht="15">
      <c r="E52"/>
      <c r="F52"/>
      <c r="G52"/>
      <c r="H52"/>
      <c r="I52"/>
      <c r="J52"/>
      <c r="K52"/>
      <c r="L52"/>
      <c r="M52"/>
      <c r="N52"/>
      <c r="O52"/>
      <c r="P52"/>
      <c r="R52" s="7"/>
    </row>
    <row r="53" spans="5:19" ht="23.25" customHeight="1">
      <c r="E53"/>
      <c r="F53"/>
      <c r="G53"/>
      <c r="H53"/>
      <c r="I53"/>
      <c r="J53"/>
      <c r="K53"/>
      <c r="L53"/>
      <c r="M53"/>
      <c r="N53"/>
      <c r="O53"/>
      <c r="P53"/>
    </row>
    <row r="54" spans="5:19" ht="18" customHeight="1">
      <c r="E54"/>
      <c r="F54"/>
      <c r="G54"/>
      <c r="H54"/>
      <c r="I54"/>
      <c r="J54"/>
      <c r="K54"/>
      <c r="L54"/>
      <c r="M54"/>
      <c r="N54"/>
      <c r="O54"/>
      <c r="P54"/>
      <c r="R54" s="17"/>
      <c r="S54" s="17"/>
    </row>
    <row r="55" spans="5:19" ht="18" customHeight="1">
      <c r="E55"/>
      <c r="F55"/>
      <c r="G55"/>
      <c r="H55"/>
      <c r="I55"/>
      <c r="J55"/>
      <c r="K55"/>
      <c r="L55"/>
      <c r="M55"/>
      <c r="N55"/>
      <c r="O55"/>
      <c r="P55"/>
      <c r="R55" s="17"/>
      <c r="S55" s="17"/>
    </row>
    <row r="73" spans="18:18">
      <c r="R73" s="7"/>
    </row>
  </sheetData>
  <mergeCells count="140">
    <mergeCell ref="S39:S43"/>
    <mergeCell ref="K40:K41"/>
    <mergeCell ref="L40:L41"/>
    <mergeCell ref="M40:M41"/>
    <mergeCell ref="N40:N41"/>
    <mergeCell ref="P42:P43"/>
    <mergeCell ref="Q42:Q43"/>
    <mergeCell ref="R42:R43"/>
    <mergeCell ref="Q44:Q45"/>
    <mergeCell ref="R44:R45"/>
    <mergeCell ref="S44:S46"/>
    <mergeCell ref="K44:K46"/>
    <mergeCell ref="L44:L46"/>
    <mergeCell ref="M44:M46"/>
    <mergeCell ref="N44:N46"/>
    <mergeCell ref="O44:O46"/>
    <mergeCell ref="P44:P45"/>
    <mergeCell ref="O39:O43"/>
    <mergeCell ref="P39:P41"/>
    <mergeCell ref="Q39:Q41"/>
    <mergeCell ref="R39:R41"/>
    <mergeCell ref="E44:E46"/>
    <mergeCell ref="F44:F46"/>
    <mergeCell ref="G44:G46"/>
    <mergeCell ref="H44:H46"/>
    <mergeCell ref="I44:I46"/>
    <mergeCell ref="J44:J46"/>
    <mergeCell ref="S33:S35"/>
    <mergeCell ref="H36:H38"/>
    <mergeCell ref="I36:I38"/>
    <mergeCell ref="J36:J38"/>
    <mergeCell ref="O36:O38"/>
    <mergeCell ref="P36:P38"/>
    <mergeCell ref="Q36:Q38"/>
    <mergeCell ref="R36:R38"/>
    <mergeCell ref="S36:S38"/>
    <mergeCell ref="E23:E43"/>
    <mergeCell ref="F23:F43"/>
    <mergeCell ref="G23:G32"/>
    <mergeCell ref="H23:H32"/>
    <mergeCell ref="G33:G43"/>
    <mergeCell ref="H33:H35"/>
    <mergeCell ref="I33:I35"/>
    <mergeCell ref="J33:J34"/>
    <mergeCell ref="K33:K34"/>
    <mergeCell ref="S23:S27"/>
    <mergeCell ref="I28:I32"/>
    <mergeCell ref="J28:J29"/>
    <mergeCell ref="O28:O32"/>
    <mergeCell ref="P28:P29"/>
    <mergeCell ref="Q28:Q29"/>
    <mergeCell ref="R28:R29"/>
    <mergeCell ref="S28:S32"/>
    <mergeCell ref="Q30:Q32"/>
    <mergeCell ref="R30:R32"/>
    <mergeCell ref="J30:J32"/>
    <mergeCell ref="K30:K32"/>
    <mergeCell ref="L30:L32"/>
    <mergeCell ref="M30:M32"/>
    <mergeCell ref="N30:N32"/>
    <mergeCell ref="P30:P32"/>
    <mergeCell ref="I23:I27"/>
    <mergeCell ref="O23:O27"/>
    <mergeCell ref="P23:P27"/>
    <mergeCell ref="Q23:Q27"/>
    <mergeCell ref="R23:R27"/>
    <mergeCell ref="L33:L34"/>
    <mergeCell ref="M33:M34"/>
    <mergeCell ref="N33:N34"/>
    <mergeCell ref="O33:O35"/>
    <mergeCell ref="P33:P35"/>
    <mergeCell ref="Q33:Q35"/>
    <mergeCell ref="R33:R35"/>
    <mergeCell ref="H39:H43"/>
    <mergeCell ref="I39:I43"/>
    <mergeCell ref="J39:J41"/>
    <mergeCell ref="S13:S15"/>
    <mergeCell ref="H16:H22"/>
    <mergeCell ref="I16:I22"/>
    <mergeCell ref="O16:O22"/>
    <mergeCell ref="P16:P17"/>
    <mergeCell ref="Q16:Q17"/>
    <mergeCell ref="R16:R17"/>
    <mergeCell ref="S16:S22"/>
    <mergeCell ref="J18:J19"/>
    <mergeCell ref="K18:K19"/>
    <mergeCell ref="P21:P22"/>
    <mergeCell ref="Q21:Q22"/>
    <mergeCell ref="R21:R22"/>
    <mergeCell ref="S6:S12"/>
    <mergeCell ref="J8:J9"/>
    <mergeCell ref="K8:K9"/>
    <mergeCell ref="L8:L9"/>
    <mergeCell ref="M8:M9"/>
    <mergeCell ref="N8:N9"/>
    <mergeCell ref="P8:P9"/>
    <mergeCell ref="Q8:Q9"/>
    <mergeCell ref="R8:R9"/>
    <mergeCell ref="J10:J11"/>
    <mergeCell ref="R11:R12"/>
    <mergeCell ref="K10:K11"/>
    <mergeCell ref="L10:L11"/>
    <mergeCell ref="M10:M11"/>
    <mergeCell ref="N10:N11"/>
    <mergeCell ref="P11:P12"/>
    <mergeCell ref="Q11:Q12"/>
    <mergeCell ref="E6:E22"/>
    <mergeCell ref="F6:F22"/>
    <mergeCell ref="G6:G22"/>
    <mergeCell ref="H6:H12"/>
    <mergeCell ref="I6:I12"/>
    <mergeCell ref="O6:O12"/>
    <mergeCell ref="P6:P7"/>
    <mergeCell ref="Q6:Q7"/>
    <mergeCell ref="R6:R7"/>
    <mergeCell ref="H13:H15"/>
    <mergeCell ref="I13:I15"/>
    <mergeCell ref="J13:J14"/>
    <mergeCell ref="K13:K14"/>
    <mergeCell ref="L13:L14"/>
    <mergeCell ref="M13:M14"/>
    <mergeCell ref="N13:N14"/>
    <mergeCell ref="O13:O15"/>
    <mergeCell ref="L18:L19"/>
    <mergeCell ref="M18:M19"/>
    <mergeCell ref="N18:N19"/>
    <mergeCell ref="P18:P20"/>
    <mergeCell ref="Q18:Q20"/>
    <mergeCell ref="R18:R20"/>
    <mergeCell ref="E2:S2"/>
    <mergeCell ref="E4:H4"/>
    <mergeCell ref="I4:I5"/>
    <mergeCell ref="J4:J5"/>
    <mergeCell ref="K4:K5"/>
    <mergeCell ref="L4:L5"/>
    <mergeCell ref="M4:M5"/>
    <mergeCell ref="N4:N5"/>
    <mergeCell ref="O4:O5"/>
    <mergeCell ref="P4:S4"/>
    <mergeCell ref="R5:S5"/>
  </mergeCells>
  <pageMargins left="0.7" right="0.7" top="0.75" bottom="0.75" header="0.3" footer="0.3"/>
  <pageSetup paperSize="5" scale="5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Accion EPA 2018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Ortiz</dc:creator>
  <cp:lastModifiedBy>Marco Gonzalez Reyes</cp:lastModifiedBy>
  <cp:lastPrinted>2017-12-19T18:04:29Z</cp:lastPrinted>
  <dcterms:created xsi:type="dcterms:W3CDTF">2016-11-23T21:40:13Z</dcterms:created>
  <dcterms:modified xsi:type="dcterms:W3CDTF">2018-01-31T21:37:07Z</dcterms:modified>
</cp:coreProperties>
</file>