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6465" activeTab="0"/>
  </bookViews>
  <sheets>
    <sheet name="Hoja1" sheetId="1" r:id="rId1"/>
    <sheet name="REINCORPORAR" sheetId="2" r:id="rId2"/>
    <sheet name="Hoja3" sheetId="3" r:id="rId3"/>
  </sheets>
  <externalReferences>
    <externalReference r:id="rId6"/>
  </externalReferences>
  <definedNames>
    <definedName name="_xlnm._FilterDatabase" localSheetId="0" hidden="1">'Hoja1'!$A$18:$L$37</definedName>
    <definedName name="_xlnm.Print_Area" localSheetId="0">'Hoja1'!$B$1:$L$66</definedName>
  </definedNames>
  <calcPr calcId="152511"/>
</workbook>
</file>

<file path=xl/sharedStrings.xml><?xml version="1.0" encoding="utf-8"?>
<sst xmlns="http://schemas.openxmlformats.org/spreadsheetml/2006/main" count="339" uniqueCount="142">
  <si>
    <t>PLAN ANUAL DE ADQUISICIONES 2015 ESTABLECIMIENTO PUBLICO AMBIENTAL DE CARTAGENA EPA-CARTAGENA</t>
  </si>
  <si>
    <t>A. INFORMACIÓN GENERAL DE LA ENTIDAD</t>
  </si>
  <si>
    <t>Nombre</t>
  </si>
  <si>
    <t>ESTABLECIMIENTO PUBLICO AMBIENTAL EPA CARTAGENA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</si>
  <si>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</si>
  <si>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</si>
  <si>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 xml:space="preserve">MANGA CALLE REAL Nº  19 -26  </t>
  </si>
  <si>
    <t>Teléfono</t>
  </si>
  <si>
    <t>6644462- 6644119</t>
  </si>
  <si>
    <t>Página web</t>
  </si>
  <si>
    <t>epacartagena.gov.co</t>
  </si>
  <si>
    <t>Misión y visión</t>
  </si>
  <si>
    <r>
      <t xml:space="preserve">MISION : Administrar y orientar el manejo del Medio Ambiente urbano del Distrito de Cartagena, propiciando su conservación, restauración y desarrollo sostenible, propendiendo por una mejor calidad de vida enmarcada en los criterios de equidad y participación ciudadana.  
</t>
    </r>
    <r>
      <rPr>
        <u val="single"/>
        <sz val="12"/>
        <color indexed="8"/>
        <rFont val="Corbel"/>
        <family val="2"/>
      </rPr>
      <t>VISION</t>
    </r>
    <r>
      <rPr>
        <sz val="12"/>
        <color indexed="8"/>
        <rFont val="Corbel"/>
        <family val="2"/>
      </rPr>
      <t>: Se consolidará como la autoridad ambiental del Distrito de Cartagena generando cambios de actitud en la comunidad sobre el uso de los recursos naturales y el ambiente, construyendo participativamente un desarrollo sostenible, para garantizar calidad de vida en la población, y liderando procesos de desarrollo mediante una gestión ambiental planificada y concertada con los actores sociales.</t>
    </r>
  </si>
  <si>
    <t>Perspectiva estratégica</t>
  </si>
  <si>
    <t xml:space="preserve">cumplir con las metas y objetivos planteadas en el plan de adquisiciones. </t>
  </si>
  <si>
    <t>Información de contacto</t>
  </si>
  <si>
    <t>correo electrinico: contratos.epacartagena@gmail.com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</si>
  <si>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</si>
  <si>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</si>
  <si>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</si>
  <si>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</si>
  <si>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</si>
  <si>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</si>
  <si>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</si>
  <si>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</si>
  <si>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</si>
  <si>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</si>
  <si>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</si>
  <si>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</si>
  <si>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</si>
  <si>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</si>
  <si>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</si>
  <si>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</si>
  <si>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</si>
  <si>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Asistencia administrativa temporal</t>
  </si>
  <si>
    <t>ENERO</t>
  </si>
  <si>
    <t>1 año</t>
  </si>
  <si>
    <t>Contratacion Directa</t>
  </si>
  <si>
    <t>ICLD</t>
  </si>
  <si>
    <t xml:space="preserve">NO </t>
  </si>
  <si>
    <t>N/A</t>
  </si>
  <si>
    <t>Alicia Terril Fuentes Subdirectora Administrativa y Financiera 6644296 Ext 87</t>
  </si>
  <si>
    <t>Prestación servicios de apoyo a la gestión-servicios de consultoria y honorarios</t>
  </si>
  <si>
    <t>Alicia Terril Fuentes Subdirectora Administrativa y Financiera 6644296 Ext 88</t>
  </si>
  <si>
    <t>Servicios de asesoramiento fiscal</t>
  </si>
  <si>
    <t>Alicia Terril Fuentes Subdirectora Administrativa y Financiera 6644296 Ext 89</t>
  </si>
  <si>
    <t>Combustibles, Aditivos para combustibles, Lubricantes y Materiales Anticorrosivos</t>
  </si>
  <si>
    <t>FEBRERO</t>
  </si>
  <si>
    <t>LEY 99</t>
  </si>
  <si>
    <t>Alicia Terril Fuentes Subdirectora Administrativa y Financiera 6644296 Ext 92</t>
  </si>
  <si>
    <t>Servicio de mantenimiento y reparación de equipos eléctricos</t>
  </si>
  <si>
    <t>Alicia Terril Fuentes Subdirectora Administrativa y Financiera 6644296 Ext 94</t>
  </si>
  <si>
    <t>Servicio de instalación o mantenimiento o reparación de aires acondicionados</t>
  </si>
  <si>
    <t>MULTAS</t>
  </si>
  <si>
    <t>Alicia Terril Fuentes Subdirectora Administrativa y Financiera 6644296 Ext 95</t>
  </si>
  <si>
    <t>44121600</t>
  </si>
  <si>
    <t>Suministros de escritorio</t>
  </si>
  <si>
    <t>MINIMA CUANTIA</t>
  </si>
  <si>
    <t>Alicia Terril Fuentes Subdirectora Administrativa y Financiera 6644296 Ext 103</t>
  </si>
  <si>
    <t>47131700</t>
  </si>
  <si>
    <t>Suministros para aseo</t>
  </si>
  <si>
    <t xml:space="preserve">Arrendamiento de instalaciones comerciales </t>
  </si>
  <si>
    <t>Proveedores de servicio de internet (psi)</t>
  </si>
  <si>
    <t>Servicio de formacion de recurso humano para el sector publico</t>
  </si>
  <si>
    <t>2 meses</t>
  </si>
  <si>
    <t>alicia Terril Fuentes Subdirectora Administrativa y Financiera 6644296 Ext 103</t>
  </si>
  <si>
    <t>52141501</t>
  </si>
  <si>
    <t>Refrigeradores domésticos</t>
  </si>
  <si>
    <t>1 mes</t>
  </si>
  <si>
    <t>alicia Terril Fuentes Subdirectora Administrativa y Financiera 6644296 Ext 105</t>
  </si>
  <si>
    <t>Servicios de telefonía móvil</t>
  </si>
  <si>
    <t>81112100</t>
  </si>
  <si>
    <t>Servicios de Internet</t>
  </si>
  <si>
    <t>83111500</t>
  </si>
  <si>
    <t>Comunicaciones telefónicas locales y de larga distancia</t>
  </si>
  <si>
    <t>55101500</t>
  </si>
  <si>
    <t>Medios impresos</t>
  </si>
  <si>
    <t>Selección Abreviada</t>
  </si>
  <si>
    <t>Servicios de abastecimiento de agua y alcantarillado</t>
  </si>
  <si>
    <t>83101800</t>
  </si>
  <si>
    <t>Servicios públicos de energía eléctrica</t>
  </si>
  <si>
    <t>Alicia Terril Fuentes Subdirectora Administrativa y Financiera 6644296 Ext 104</t>
  </si>
  <si>
    <t>90121502</t>
  </si>
  <si>
    <t>Agencias de viajes</t>
  </si>
  <si>
    <t>84131500</t>
  </si>
  <si>
    <t>Servicios de seguros para estructuras, propiedades y posesiones</t>
  </si>
  <si>
    <t>Alicia Terril Fuentes Subdirectora Administrativa y Financiera 6644296 Ext 103 (DIANA RODRIGUEZ)</t>
  </si>
  <si>
    <t>Procesos de apelación o revisiones judiciales</t>
  </si>
  <si>
    <t>Aroldo Coneo Subdirectora juridico 6644296 Ext 103 (DIANA RODRIGUEZ)</t>
  </si>
  <si>
    <t>Servicios de contratación de personal proyecto de Inversion</t>
  </si>
  <si>
    <t>ICLD/ LEY 99</t>
  </si>
  <si>
    <t>82101507</t>
  </si>
  <si>
    <t>Boletines de compras, servicios de publicidad o distribución</t>
  </si>
  <si>
    <t>RENDIMIENTOS FINANCIEROS</t>
  </si>
  <si>
    <t>92121701</t>
  </si>
  <si>
    <t>Vigilancia o mantenimiento o control de alarmas</t>
  </si>
  <si>
    <t>LEY 99/ICLD</t>
  </si>
  <si>
    <t>Servicios de control de seguridad ambiental</t>
  </si>
  <si>
    <t>CONVENIO</t>
  </si>
  <si>
    <t>77111600</t>
  </si>
  <si>
    <t>Rehabilitación medioambiental</t>
  </si>
  <si>
    <t>6 meses</t>
  </si>
  <si>
    <t>Mantenimiento preventivo y remedial de las estructuras y de la infraestructura Hidraulica</t>
  </si>
  <si>
    <t>Licitacion</t>
  </si>
  <si>
    <t>Servicios de renovación y reparación de edificios comerciales y de oficinas</t>
  </si>
  <si>
    <t>Estudios batimétricos</t>
  </si>
  <si>
    <t>Estacion de monitoreo de la red monitoreo diseñada para medir  la calidad del recurso hidrico en un cuerpo de agua interno del area urbana</t>
  </si>
  <si>
    <t>3 meses</t>
  </si>
  <si>
    <t>licitacion</t>
  </si>
  <si>
    <t>Servicios de asesoramiento sobre tecnología ambiental</t>
  </si>
  <si>
    <t>11 meses</t>
  </si>
  <si>
    <t xml:space="preserve"> ejecutar el mantenimiento y limpieza de las franjas de proteccion de los cuerpos de agua internos del Distrito de Cartagena</t>
  </si>
  <si>
    <t>Servicios medioambientales no gubernamentales</t>
  </si>
  <si>
    <t>Filtros de aire</t>
  </si>
  <si>
    <t>Mantemiento estructuras del sistema de red de monitoreo</t>
  </si>
  <si>
    <t>77101700</t>
  </si>
  <si>
    <t>Servicios de asesoría medioambiental</t>
  </si>
  <si>
    <t>78111800</t>
  </si>
  <si>
    <t>Transporte por carreter</t>
  </si>
  <si>
    <t xml:space="preserve">software de reportes de bases de datos </t>
  </si>
  <si>
    <t>C. NECESIDADES ADICIONALES</t>
  </si>
  <si>
    <t>Posibles códigos UNSPSC</t>
  </si>
  <si>
    <t xml:space="preserve">REGALIAS </t>
  </si>
  <si>
    <t>AIRE</t>
  </si>
  <si>
    <t>MULTAS, SANCIONES Y LICENCIAS</t>
  </si>
  <si>
    <t>FUNCIONAMIENTO</t>
  </si>
  <si>
    <t>RENDIMIENTOS FINANCIEROS EPA</t>
  </si>
  <si>
    <t>LEY DE TRANSFERENCIA (LEY 99)</t>
  </si>
  <si>
    <t>INVERSION (10% PARA FUNCIONAMIENTO)</t>
  </si>
  <si>
    <t>SOBRETAZA AMBIENTAL</t>
  </si>
  <si>
    <t>CIENAGA DE LA VIRGEN</t>
  </si>
  <si>
    <t>TASA RETRIBUTIVA</t>
  </si>
  <si>
    <t>SANEAMIENTO DE RIESGO AMBIENTAL (NO TIENE PROYECTO DE SANEAMIENTO) - RECURSO HIDRICO</t>
  </si>
  <si>
    <t>MITIGACION MENOS 20 MILLONES</t>
  </si>
  <si>
    <t>RENDIMIENTOS FINANCIEROS OTROS</t>
  </si>
  <si>
    <t>INVERSION</t>
  </si>
  <si>
    <t>SGP</t>
  </si>
  <si>
    <t>EDUCACION</t>
  </si>
  <si>
    <t>funcionamiento</t>
  </si>
  <si>
    <t>inversion</t>
  </si>
  <si>
    <t>reincorporacion funcionamiento</t>
  </si>
  <si>
    <t>personal indirecto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</si>
</sst>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rbel"/>
      <family val="2"/>
    </font>
    <font>
      <sz val="12"/>
      <color indexed="8"/>
      <name val="Corbel"/>
      <family val="2"/>
    </font>
    <font>
      <u val="single"/>
      <sz val="12"/>
      <color indexed="8"/>
      <name val="Corbel"/>
      <family val="2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Corbel"/>
      <family val="2"/>
    </font>
    <font>
      <sz val="12"/>
      <color theme="1"/>
      <name val="Corbel"/>
      <family val="2"/>
    </font>
    <font>
      <u val="single"/>
      <sz val="12"/>
      <color theme="1"/>
      <name val="Corbel"/>
      <family val="2"/>
    </font>
    <font>
      <sz val="12"/>
      <color theme="0"/>
      <name val="Corbel"/>
      <family val="2"/>
    </font>
    <font>
      <u val="single"/>
      <sz val="12"/>
      <color theme="10"/>
      <name val="Corbel"/>
      <family val="2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 wrapText="1"/>
      <protection/>
    </xf>
    <xf numFmtId="0" fontId="1" fillId="0" borderId="0">
      <alignment/>
      <protection/>
    </xf>
  </cellStyleXfs>
  <cellXfs count="64">
    <xf numFmtId="0" fontId="0" fillId="0" borderId="0" xfId="0"/>
    <xf numFmtId="164" fontId="0" fillId="0" borderId="0" xfId="0" applyNumberFormat="1"/>
    <xf numFmtId="44" fontId="7" fillId="0" borderId="0" xfId="0" applyNumberFormat="1" applyFont="1"/>
    <xf numFmtId="164" fontId="0" fillId="0" borderId="0" xfId="22" applyFont="1"/>
    <xf numFmtId="44" fontId="0" fillId="0" borderId="0" xfId="0" applyNumberFormat="1"/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2" borderId="3" xfId="2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 quotePrefix="1">
      <alignment horizontal="left" vertical="center" wrapText="1"/>
    </xf>
    <xf numFmtId="0" fontId="12" fillId="0" borderId="5" xfId="21" applyFont="1" applyBorder="1" applyAlignment="1" quotePrefix="1">
      <alignment horizontal="left" vertical="center" wrapText="1"/>
    </xf>
    <xf numFmtId="165" fontId="9" fillId="0" borderId="5" xfId="0" applyNumberFormat="1" applyFont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left" vertical="center" wrapText="1"/>
    </xf>
    <xf numFmtId="0" fontId="11" fillId="0" borderId="3" xfId="20" applyFont="1" applyFill="1" applyBorder="1" applyAlignment="1">
      <alignment horizontal="left" vertical="center" wrapText="1"/>
    </xf>
    <xf numFmtId="0" fontId="2" fillId="0" borderId="1" xfId="24" applyFont="1" applyFill="1" applyBorder="1" applyAlignment="1">
      <alignment horizontal="left" vertical="center"/>
      <protection/>
    </xf>
    <xf numFmtId="0" fontId="2" fillId="0" borderId="1" xfId="24" applyFont="1" applyFill="1" applyBorder="1" applyAlignment="1">
      <alignment horizontal="left" vertical="center" wrapText="1"/>
      <protection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65" fontId="9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164" fontId="9" fillId="0" borderId="0" xfId="22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1" fillId="0" borderId="7" xfId="20" applyFont="1" applyFill="1" applyBorder="1" applyAlignment="1">
      <alignment horizontal="left" vertical="center" wrapText="1"/>
    </xf>
    <xf numFmtId="0" fontId="2" fillId="0" borderId="4" xfId="20" applyFont="1" applyFill="1" applyBorder="1" applyAlignment="1">
      <alignment horizontal="left" vertical="center" wrapText="1"/>
    </xf>
    <xf numFmtId="164" fontId="8" fillId="0" borderId="1" xfId="22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164" fontId="9" fillId="0" borderId="1" xfId="22" applyFont="1" applyFill="1" applyBorder="1" applyAlignment="1">
      <alignment horizontal="left" vertical="center"/>
    </xf>
    <xf numFmtId="4" fontId="9" fillId="0" borderId="5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 horizontal="left" vertical="center" wrapText="1"/>
    </xf>
    <xf numFmtId="164" fontId="9" fillId="0" borderId="1" xfId="22" applyFont="1" applyFill="1" applyBorder="1" applyAlignment="1">
      <alignment horizontal="left" vertical="center" wrapText="1"/>
    </xf>
    <xf numFmtId="164" fontId="8" fillId="0" borderId="2" xfId="22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2" borderId="7" xfId="20" applyFont="1" applyBorder="1" applyAlignment="1">
      <alignment horizontal="left" vertical="center" wrapText="1"/>
    </xf>
    <xf numFmtId="0" fontId="11" fillId="2" borderId="4" xfId="20" applyFont="1" applyBorder="1" applyAlignment="1">
      <alignment horizontal="left" vertical="center" wrapText="1"/>
    </xf>
    <xf numFmtId="4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Fill="1" applyAlignment="1">
      <alignment horizontal="left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1" xfId="20"/>
    <cellStyle name="Hipervínculo" xfId="21"/>
    <cellStyle name="Moneda" xfId="22"/>
    <cellStyle name="Normal 2" xfId="23"/>
    <cellStyle name="Normal 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Ivan%20Castro\Desktop\ESTABLECIMIENTO%20PUBLICO%20AMBIENTAL\ENERO%2027%202015\POAI%20IN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 PLAN DE COMPRAS INVERERSIO"/>
    </sheetNames>
    <sheetDataSet>
      <sheetData sheetId="0" refreshError="1">
        <row r="4">
          <cell r="D4">
            <v>1154776031.5</v>
          </cell>
        </row>
        <row r="8">
          <cell r="D8">
            <v>6818000</v>
          </cell>
        </row>
        <row r="56">
          <cell r="D56">
            <v>215000000</v>
          </cell>
        </row>
        <row r="58">
          <cell r="D58">
            <v>115935853</v>
          </cell>
        </row>
        <row r="59">
          <cell r="D59">
            <v>919454260.09</v>
          </cell>
        </row>
        <row r="60">
          <cell r="D60">
            <v>70781000</v>
          </cell>
        </row>
        <row r="61">
          <cell r="D61">
            <v>59004000</v>
          </cell>
        </row>
        <row r="62">
          <cell r="D62">
            <v>70000000</v>
          </cell>
        </row>
        <row r="64">
          <cell r="D64">
            <v>396899762.05</v>
          </cell>
        </row>
        <row r="65">
          <cell r="D65">
            <v>383847000</v>
          </cell>
        </row>
        <row r="66">
          <cell r="D66">
            <v>89639066.68</v>
          </cell>
        </row>
        <row r="68">
          <cell r="D68">
            <v>79450000</v>
          </cell>
        </row>
        <row r="69">
          <cell r="D69">
            <v>23000000</v>
          </cell>
        </row>
        <row r="77">
          <cell r="D77">
            <v>55000000</v>
          </cell>
        </row>
        <row r="78">
          <cell r="D78">
            <v>202050033.17</v>
          </cell>
        </row>
        <row r="79">
          <cell r="D79">
            <v>300275449.11000013</v>
          </cell>
        </row>
        <row r="91">
          <cell r="D91">
            <v>809015731.2200003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tabSelected="1" view="pageBreakPreview" zoomScale="60" zoomScalePageLayoutView="80" workbookViewId="0" topLeftCell="A1">
      <selection activeCell="F41" sqref="F41"/>
    </sheetView>
  </sheetViews>
  <sheetFormatPr defaultColWidth="10.8515625" defaultRowHeight="15"/>
  <cols>
    <col min="1" max="1" width="20.421875" style="13" customWidth="1"/>
    <col min="2" max="2" width="22.28125" style="13" customWidth="1"/>
    <col min="3" max="3" width="92.421875" style="13" customWidth="1"/>
    <col min="4" max="4" width="15.140625" style="13" customWidth="1"/>
    <col min="5" max="5" width="10.00390625" style="13" customWidth="1"/>
    <col min="6" max="6" width="28.140625" style="13" bestFit="1" customWidth="1"/>
    <col min="7" max="7" width="10.8515625" style="13" customWidth="1"/>
    <col min="8" max="8" width="24.00390625" style="13" customWidth="1"/>
    <col min="9" max="9" width="28.00390625" style="13" customWidth="1"/>
    <col min="10" max="10" width="9.7109375" style="13" customWidth="1"/>
    <col min="11" max="11" width="12.00390625" style="13" customWidth="1"/>
    <col min="12" max="12" width="113.00390625" style="28" customWidth="1"/>
    <col min="13" max="16384" width="10.8515625" style="13" customWidth="1"/>
  </cols>
  <sheetData>
    <row r="2" ht="15">
      <c r="B2" s="26" t="s">
        <v>0</v>
      </c>
    </row>
    <row r="3" ht="15">
      <c r="B3" s="26"/>
    </row>
    <row r="4" ht="16.5" thickBot="1">
      <c r="B4" s="26" t="s">
        <v>1</v>
      </c>
    </row>
    <row r="5" spans="2:9" ht="15">
      <c r="B5" s="29" t="s">
        <v>2</v>
      </c>
      <c r="C5" s="14" t="s">
        <v>3</v>
      </c>
      <c r="F5" s="54" t="s">
        <v>4</v>
      </c>
      <c r="G5" s="55"/>
      <c r="H5" s="55"/>
      <c r="I5" s="56"/>
    </row>
    <row r="6" spans="2:9" ht="15">
      <c r="B6" s="30" t="s">
        <v>5</v>
      </c>
      <c r="C6" s="15" t="s">
        <v>6</v>
      </c>
      <c r="F6" s="57"/>
      <c r="G6" s="58"/>
      <c r="H6" s="58"/>
      <c r="I6" s="59"/>
    </row>
    <row r="7" spans="2:9" ht="15">
      <c r="B7" s="30" t="s">
        <v>7</v>
      </c>
      <c r="C7" s="16" t="s">
        <v>8</v>
      </c>
      <c r="F7" s="57"/>
      <c r="G7" s="58"/>
      <c r="H7" s="58"/>
      <c r="I7" s="59"/>
    </row>
    <row r="8" spans="2:9" ht="15">
      <c r="B8" s="30" t="s">
        <v>9</v>
      </c>
      <c r="C8" s="17" t="s">
        <v>10</v>
      </c>
      <c r="F8" s="57"/>
      <c r="G8" s="58"/>
      <c r="H8" s="58"/>
      <c r="I8" s="59"/>
    </row>
    <row r="9" spans="2:12" ht="141.75">
      <c r="B9" s="30" t="s">
        <v>11</v>
      </c>
      <c r="C9" s="25" t="s">
        <v>12</v>
      </c>
      <c r="F9" s="60"/>
      <c r="G9" s="61"/>
      <c r="H9" s="61"/>
      <c r="I9" s="62"/>
      <c r="L9" s="31"/>
    </row>
    <row r="10" spans="1:9" ht="31.5">
      <c r="A10" s="32"/>
      <c r="B10" s="33" t="s">
        <v>13</v>
      </c>
      <c r="C10" s="15" t="s">
        <v>14</v>
      </c>
      <c r="F10" s="28"/>
      <c r="G10" s="28"/>
      <c r="H10" s="28"/>
      <c r="I10" s="28"/>
    </row>
    <row r="11" spans="2:9" ht="30.75" customHeight="1">
      <c r="B11" s="30" t="s">
        <v>15</v>
      </c>
      <c r="C11" s="15" t="s">
        <v>16</v>
      </c>
      <c r="F11" s="54" t="s">
        <v>17</v>
      </c>
      <c r="G11" s="55"/>
      <c r="H11" s="55"/>
      <c r="I11" s="56"/>
    </row>
    <row r="12" spans="2:9" ht="15">
      <c r="B12" s="30" t="s">
        <v>18</v>
      </c>
      <c r="C12" s="18">
        <f>SUM(I19:I37)</f>
        <v>740828933.78</v>
      </c>
      <c r="F12" s="57"/>
      <c r="G12" s="58"/>
      <c r="H12" s="58"/>
      <c r="I12" s="59"/>
    </row>
    <row r="13" spans="2:9" ht="47.25">
      <c r="B13" s="30" t="s">
        <v>19</v>
      </c>
      <c r="C13" s="27">
        <v>172480000</v>
      </c>
      <c r="F13" s="57"/>
      <c r="G13" s="58"/>
      <c r="H13" s="58"/>
      <c r="I13" s="59"/>
    </row>
    <row r="14" spans="2:9" ht="47.25">
      <c r="B14" s="30" t="s">
        <v>20</v>
      </c>
      <c r="C14" s="27">
        <v>17248000</v>
      </c>
      <c r="F14" s="57"/>
      <c r="G14" s="58"/>
      <c r="H14" s="58"/>
      <c r="I14" s="59"/>
    </row>
    <row r="15" spans="2:9" ht="32.25" thickBot="1">
      <c r="B15" s="34" t="s">
        <v>21</v>
      </c>
      <c r="C15" s="19">
        <v>42034</v>
      </c>
      <c r="F15" s="60"/>
      <c r="G15" s="61"/>
      <c r="H15" s="61"/>
      <c r="I15" s="62"/>
    </row>
    <row r="17" ht="16.5" thickBot="1">
      <c r="B17" s="26" t="s">
        <v>22</v>
      </c>
    </row>
    <row r="18" spans="2:12" ht="24.75" customHeight="1">
      <c r="B18" s="35" t="s">
        <v>23</v>
      </c>
      <c r="C18" s="20" t="s">
        <v>24</v>
      </c>
      <c r="D18" s="20" t="s">
        <v>25</v>
      </c>
      <c r="E18" s="20" t="s">
        <v>26</v>
      </c>
      <c r="F18" s="20" t="s">
        <v>27</v>
      </c>
      <c r="G18" s="20" t="s">
        <v>28</v>
      </c>
      <c r="H18" s="20" t="s">
        <v>29</v>
      </c>
      <c r="I18" s="20" t="s">
        <v>30</v>
      </c>
      <c r="J18" s="20" t="s">
        <v>31</v>
      </c>
      <c r="K18" s="20" t="s">
        <v>32</v>
      </c>
      <c r="L18" s="36" t="s">
        <v>33</v>
      </c>
    </row>
    <row r="19" spans="2:12" ht="15">
      <c r="B19" s="7">
        <v>80111601</v>
      </c>
      <c r="C19" s="7" t="s">
        <v>34</v>
      </c>
      <c r="D19" s="6" t="s">
        <v>35</v>
      </c>
      <c r="E19" s="6" t="s">
        <v>36</v>
      </c>
      <c r="F19" s="9" t="s">
        <v>37</v>
      </c>
      <c r="G19" s="5" t="s">
        <v>38</v>
      </c>
      <c r="H19" s="37">
        <v>190000000</v>
      </c>
      <c r="I19" s="37">
        <f>+H19</f>
        <v>190000000</v>
      </c>
      <c r="J19" s="6" t="s">
        <v>39</v>
      </c>
      <c r="K19" s="6" t="s">
        <v>40</v>
      </c>
      <c r="L19" s="38" t="s">
        <v>41</v>
      </c>
    </row>
    <row r="20" spans="2:12" ht="15">
      <c r="B20" s="7">
        <v>80111601</v>
      </c>
      <c r="C20" s="5" t="s">
        <v>42</v>
      </c>
      <c r="D20" s="6" t="s">
        <v>35</v>
      </c>
      <c r="E20" s="6" t="s">
        <v>36</v>
      </c>
      <c r="F20" s="9" t="s">
        <v>37</v>
      </c>
      <c r="G20" s="5" t="s">
        <v>38</v>
      </c>
      <c r="H20" s="37">
        <v>247000000</v>
      </c>
      <c r="I20" s="37">
        <f>+H20</f>
        <v>247000000</v>
      </c>
      <c r="J20" s="6" t="s">
        <v>39</v>
      </c>
      <c r="K20" s="6" t="s">
        <v>40</v>
      </c>
      <c r="L20" s="38" t="s">
        <v>43</v>
      </c>
    </row>
    <row r="21" spans="2:12" ht="15">
      <c r="B21" s="21">
        <v>84111802</v>
      </c>
      <c r="C21" s="7" t="s">
        <v>44</v>
      </c>
      <c r="D21" s="6" t="s">
        <v>35</v>
      </c>
      <c r="E21" s="6" t="s">
        <v>36</v>
      </c>
      <c r="F21" s="9" t="s">
        <v>37</v>
      </c>
      <c r="G21" s="5" t="s">
        <v>38</v>
      </c>
      <c r="H21" s="37">
        <v>36167794.74</v>
      </c>
      <c r="I21" s="37">
        <f>+H21</f>
        <v>36167794.74</v>
      </c>
      <c r="J21" s="6" t="s">
        <v>39</v>
      </c>
      <c r="K21" s="6" t="s">
        <v>40</v>
      </c>
      <c r="L21" s="38" t="s">
        <v>45</v>
      </c>
    </row>
    <row r="22" spans="2:12" ht="21" customHeight="1">
      <c r="B22" s="5">
        <v>15101800</v>
      </c>
      <c r="C22" s="7" t="s">
        <v>46</v>
      </c>
      <c r="D22" s="6" t="s">
        <v>47</v>
      </c>
      <c r="E22" s="6" t="s">
        <v>36</v>
      </c>
      <c r="F22" s="9" t="s">
        <v>37</v>
      </c>
      <c r="G22" s="5" t="s">
        <v>48</v>
      </c>
      <c r="H22" s="39">
        <v>15000000</v>
      </c>
      <c r="I22" s="37">
        <f>+H22</f>
        <v>15000000</v>
      </c>
      <c r="J22" s="6" t="s">
        <v>39</v>
      </c>
      <c r="K22" s="6" t="s">
        <v>40</v>
      </c>
      <c r="L22" s="38" t="s">
        <v>49</v>
      </c>
    </row>
    <row r="23" spans="2:12" ht="17.25" customHeight="1">
      <c r="B23" s="21">
        <v>73152108</v>
      </c>
      <c r="C23" s="21" t="s">
        <v>50</v>
      </c>
      <c r="D23" s="6" t="str">
        <f>+D22</f>
        <v>FEBRERO</v>
      </c>
      <c r="E23" s="6" t="s">
        <v>36</v>
      </c>
      <c r="F23" s="9" t="s">
        <v>37</v>
      </c>
      <c r="G23" s="5" t="s">
        <v>48</v>
      </c>
      <c r="H23" s="37">
        <v>1000000</v>
      </c>
      <c r="I23" s="37">
        <v>25485713</v>
      </c>
      <c r="J23" s="6" t="s">
        <v>39</v>
      </c>
      <c r="K23" s="6" t="s">
        <v>40</v>
      </c>
      <c r="L23" s="38" t="s">
        <v>51</v>
      </c>
    </row>
    <row r="24" spans="2:12" ht="19.5" customHeight="1">
      <c r="B24" s="22">
        <v>72101511</v>
      </c>
      <c r="C24" s="22" t="s">
        <v>52</v>
      </c>
      <c r="D24" s="6" t="str">
        <f>+D23</f>
        <v>FEBRERO</v>
      </c>
      <c r="E24" s="6" t="s">
        <v>36</v>
      </c>
      <c r="F24" s="9" t="s">
        <v>37</v>
      </c>
      <c r="G24" s="5" t="s">
        <v>53</v>
      </c>
      <c r="H24" s="37">
        <v>4000000</v>
      </c>
      <c r="I24" s="37">
        <f>+I23</f>
        <v>25485713</v>
      </c>
      <c r="J24" s="6" t="s">
        <v>39</v>
      </c>
      <c r="K24" s="6" t="s">
        <v>40</v>
      </c>
      <c r="L24" s="38" t="s">
        <v>54</v>
      </c>
    </row>
    <row r="25" spans="2:12" ht="15">
      <c r="B25" s="52" t="s">
        <v>55</v>
      </c>
      <c r="C25" s="52" t="s">
        <v>56</v>
      </c>
      <c r="D25" s="6" t="str">
        <f aca="true" t="shared" si="0" ref="D25:D38">+D24</f>
        <v>FEBRERO</v>
      </c>
      <c r="E25" s="6" t="s">
        <v>36</v>
      </c>
      <c r="F25" s="9" t="s">
        <v>57</v>
      </c>
      <c r="G25" s="5" t="s">
        <v>48</v>
      </c>
      <c r="H25" s="37">
        <f>25485713+'[1]PROP PLAN DE COMPRAS INVERERSIO'!$D$8</f>
        <v>32303713</v>
      </c>
      <c r="I25" s="37">
        <f>+H25</f>
        <v>32303713</v>
      </c>
      <c r="J25" s="6" t="s">
        <v>39</v>
      </c>
      <c r="K25" s="6" t="s">
        <v>40</v>
      </c>
      <c r="L25" s="38" t="s">
        <v>58</v>
      </c>
    </row>
    <row r="26" spans="2:12" s="28" customFormat="1" ht="15">
      <c r="B26" s="52" t="s">
        <v>59</v>
      </c>
      <c r="C26" s="52" t="s">
        <v>60</v>
      </c>
      <c r="D26" s="6" t="str">
        <f t="shared" si="0"/>
        <v>FEBRERO</v>
      </c>
      <c r="E26" s="6" t="s">
        <v>36</v>
      </c>
      <c r="F26" s="9" t="s">
        <v>37</v>
      </c>
      <c r="G26" s="5" t="s">
        <v>48</v>
      </c>
      <c r="H26" s="37">
        <v>1000000</v>
      </c>
      <c r="I26" s="37">
        <f>+H26</f>
        <v>1000000</v>
      </c>
      <c r="J26" s="6" t="s">
        <v>39</v>
      </c>
      <c r="K26" s="6" t="s">
        <v>40</v>
      </c>
      <c r="L26" s="38" t="s">
        <v>58</v>
      </c>
    </row>
    <row r="27" spans="2:12" ht="29.45" customHeight="1">
      <c r="B27" s="21">
        <v>80131502</v>
      </c>
      <c r="C27" s="9" t="s">
        <v>61</v>
      </c>
      <c r="D27" s="6" t="str">
        <f t="shared" si="0"/>
        <v>FEBRERO</v>
      </c>
      <c r="E27" s="6" t="s">
        <v>36</v>
      </c>
      <c r="F27" s="9" t="str">
        <f>+F28</f>
        <v>Contratacion Directa</v>
      </c>
      <c r="G27" s="5" t="s">
        <v>48</v>
      </c>
      <c r="H27" s="37">
        <v>114696000</v>
      </c>
      <c r="I27" s="37">
        <f>+H27</f>
        <v>114696000</v>
      </c>
      <c r="J27" s="6" t="s">
        <v>39</v>
      </c>
      <c r="K27" s="6" t="str">
        <f>+K26</f>
        <v>N/A</v>
      </c>
      <c r="L27" s="38" t="str">
        <f>+L26</f>
        <v>Alicia Terril Fuentes Subdirectora Administrativa y Financiera 6644296 Ext 103</v>
      </c>
    </row>
    <row r="28" spans="2:12" ht="15">
      <c r="B28" s="9">
        <v>81112101</v>
      </c>
      <c r="C28" s="21" t="s">
        <v>62</v>
      </c>
      <c r="D28" s="6" t="str">
        <f t="shared" si="0"/>
        <v>FEBRERO</v>
      </c>
      <c r="E28" s="6" t="s">
        <v>36</v>
      </c>
      <c r="F28" s="9" t="s">
        <v>37</v>
      </c>
      <c r="G28" s="5" t="s">
        <v>53</v>
      </c>
      <c r="H28" s="37">
        <v>600000</v>
      </c>
      <c r="I28" s="37">
        <v>600000</v>
      </c>
      <c r="J28" s="6" t="s">
        <v>39</v>
      </c>
      <c r="K28" s="6" t="s">
        <v>40</v>
      </c>
      <c r="L28" s="38" t="s">
        <v>58</v>
      </c>
    </row>
    <row r="29" spans="2:12" ht="20.25" customHeight="1">
      <c r="B29" s="21">
        <v>86101808</v>
      </c>
      <c r="C29" s="21" t="s">
        <v>63</v>
      </c>
      <c r="D29" s="6" t="str">
        <f t="shared" si="0"/>
        <v>FEBRERO</v>
      </c>
      <c r="E29" s="6" t="s">
        <v>64</v>
      </c>
      <c r="F29" s="9" t="s">
        <v>37</v>
      </c>
      <c r="G29" s="5" t="s">
        <v>53</v>
      </c>
      <c r="H29" s="37">
        <v>5000000</v>
      </c>
      <c r="I29" s="37">
        <v>5000000</v>
      </c>
      <c r="J29" s="6" t="s">
        <v>39</v>
      </c>
      <c r="K29" s="6" t="s">
        <v>40</v>
      </c>
      <c r="L29" s="38" t="s">
        <v>65</v>
      </c>
    </row>
    <row r="30" spans="2:12" ht="15">
      <c r="B30" s="52" t="s">
        <v>66</v>
      </c>
      <c r="C30" s="52" t="s">
        <v>67</v>
      </c>
      <c r="D30" s="6" t="str">
        <f t="shared" si="0"/>
        <v>FEBRERO</v>
      </c>
      <c r="E30" s="6" t="s">
        <v>68</v>
      </c>
      <c r="F30" s="9" t="e">
        <f>+#REF!</f>
        <v>#REF!</v>
      </c>
      <c r="G30" s="5" t="s">
        <v>53</v>
      </c>
      <c r="H30" s="37">
        <v>1000000</v>
      </c>
      <c r="I30" s="37">
        <v>1000000</v>
      </c>
      <c r="J30" s="6" t="s">
        <v>39</v>
      </c>
      <c r="K30" s="6" t="s">
        <v>40</v>
      </c>
      <c r="L30" s="38" t="s">
        <v>69</v>
      </c>
    </row>
    <row r="31" spans="2:12" ht="15">
      <c r="B31" s="21">
        <v>83111603</v>
      </c>
      <c r="C31" s="7" t="s">
        <v>70</v>
      </c>
      <c r="D31" s="6" t="str">
        <f t="shared" si="0"/>
        <v>FEBRERO</v>
      </c>
      <c r="E31" s="6" t="s">
        <v>36</v>
      </c>
      <c r="F31" s="9" t="s">
        <v>37</v>
      </c>
      <c r="G31" s="5" t="s">
        <v>53</v>
      </c>
      <c r="H31" s="37">
        <f>(120000*4*12)+3000000</f>
        <v>8760000</v>
      </c>
      <c r="I31" s="37">
        <f>+H31</f>
        <v>8760000</v>
      </c>
      <c r="J31" s="6" t="s">
        <v>39</v>
      </c>
      <c r="K31" s="6" t="s">
        <v>40</v>
      </c>
      <c r="L31" s="38" t="s">
        <v>58</v>
      </c>
    </row>
    <row r="32" spans="2:12" ht="15">
      <c r="B32" s="7" t="s">
        <v>71</v>
      </c>
      <c r="C32" s="7" t="s">
        <v>72</v>
      </c>
      <c r="D32" s="6" t="str">
        <f t="shared" si="0"/>
        <v>FEBRERO</v>
      </c>
      <c r="E32" s="6" t="s">
        <v>36</v>
      </c>
      <c r="F32" s="9" t="s">
        <v>37</v>
      </c>
      <c r="G32" s="5" t="s">
        <v>53</v>
      </c>
      <c r="H32" s="37">
        <f>180000*12</f>
        <v>2160000</v>
      </c>
      <c r="I32" s="37">
        <v>2480000.04</v>
      </c>
      <c r="J32" s="6" t="s">
        <v>39</v>
      </c>
      <c r="K32" s="6" t="s">
        <v>40</v>
      </c>
      <c r="L32" s="40" t="s">
        <v>58</v>
      </c>
    </row>
    <row r="33" spans="2:12" ht="15">
      <c r="B33" s="7" t="s">
        <v>73</v>
      </c>
      <c r="C33" s="7" t="s">
        <v>74</v>
      </c>
      <c r="D33" s="6" t="str">
        <f t="shared" si="0"/>
        <v>FEBRERO</v>
      </c>
      <c r="E33" s="6" t="s">
        <v>36</v>
      </c>
      <c r="F33" s="9" t="s">
        <v>37</v>
      </c>
      <c r="G33" s="5" t="s">
        <v>53</v>
      </c>
      <c r="H33" s="37">
        <f>270000*12</f>
        <v>3240000</v>
      </c>
      <c r="I33" s="37">
        <v>7800000</v>
      </c>
      <c r="J33" s="6" t="s">
        <v>39</v>
      </c>
      <c r="K33" s="6" t="s">
        <v>40</v>
      </c>
      <c r="L33" s="38" t="s">
        <v>58</v>
      </c>
    </row>
    <row r="34" spans="2:12" ht="15">
      <c r="B34" s="52" t="s">
        <v>75</v>
      </c>
      <c r="C34" s="52" t="s">
        <v>76</v>
      </c>
      <c r="D34" s="6" t="str">
        <f t="shared" si="0"/>
        <v>FEBRERO</v>
      </c>
      <c r="E34" s="6" t="s">
        <v>36</v>
      </c>
      <c r="F34" s="9" t="s">
        <v>77</v>
      </c>
      <c r="G34" s="5" t="s">
        <v>53</v>
      </c>
      <c r="H34" s="37">
        <v>500000</v>
      </c>
      <c r="I34" s="37">
        <v>1650000</v>
      </c>
      <c r="J34" s="6" t="s">
        <v>39</v>
      </c>
      <c r="K34" s="6" t="s">
        <v>40</v>
      </c>
      <c r="L34" s="38" t="s">
        <v>58</v>
      </c>
    </row>
    <row r="35" spans="2:12" ht="21" customHeight="1">
      <c r="B35" s="5">
        <v>83101501</v>
      </c>
      <c r="C35" s="7" t="s">
        <v>78</v>
      </c>
      <c r="D35" s="6" t="str">
        <f t="shared" si="0"/>
        <v>FEBRERO</v>
      </c>
      <c r="E35" s="6" t="s">
        <v>36</v>
      </c>
      <c r="F35" s="9" t="s">
        <v>37</v>
      </c>
      <c r="G35" s="5" t="s">
        <v>53</v>
      </c>
      <c r="H35" s="37">
        <v>8000000</v>
      </c>
      <c r="I35" s="37">
        <f>+H35</f>
        <v>8000000</v>
      </c>
      <c r="J35" s="6" t="s">
        <v>39</v>
      </c>
      <c r="K35" s="6" t="s">
        <v>40</v>
      </c>
      <c r="L35" s="38" t="s">
        <v>58</v>
      </c>
    </row>
    <row r="36" spans="2:12" ht="15">
      <c r="B36" s="7" t="s">
        <v>79</v>
      </c>
      <c r="C36" s="7" t="s">
        <v>80</v>
      </c>
      <c r="D36" s="6" t="str">
        <f t="shared" si="0"/>
        <v>FEBRERO</v>
      </c>
      <c r="E36" s="6" t="s">
        <v>36</v>
      </c>
      <c r="F36" s="9" t="str">
        <f>+F35</f>
        <v>Contratacion Directa</v>
      </c>
      <c r="G36" s="5" t="str">
        <f>+G35</f>
        <v>MULTAS</v>
      </c>
      <c r="H36" s="37">
        <v>8000000</v>
      </c>
      <c r="I36" s="37">
        <f>+H36</f>
        <v>8000000</v>
      </c>
      <c r="J36" s="6" t="str">
        <f>+J35</f>
        <v xml:space="preserve">NO </v>
      </c>
      <c r="K36" s="6" t="str">
        <f>+K35</f>
        <v>N/A</v>
      </c>
      <c r="L36" s="38" t="s">
        <v>81</v>
      </c>
    </row>
    <row r="37" spans="2:12" ht="15">
      <c r="B37" s="52" t="s">
        <v>82</v>
      </c>
      <c r="C37" s="52" t="s">
        <v>83</v>
      </c>
      <c r="D37" s="6" t="str">
        <f t="shared" si="0"/>
        <v>FEBRERO</v>
      </c>
      <c r="E37" s="6" t="s">
        <v>36</v>
      </c>
      <c r="F37" s="6" t="s">
        <v>37</v>
      </c>
      <c r="G37" s="5" t="s">
        <v>53</v>
      </c>
      <c r="H37" s="37">
        <v>10400000</v>
      </c>
      <c r="I37" s="37">
        <v>10400000</v>
      </c>
      <c r="J37" s="6" t="s">
        <v>39</v>
      </c>
      <c r="K37" s="6" t="s">
        <v>40</v>
      </c>
      <c r="L37" s="38" t="s">
        <v>58</v>
      </c>
    </row>
    <row r="38" spans="2:12" ht="23.45" customHeight="1">
      <c r="B38" s="52" t="s">
        <v>84</v>
      </c>
      <c r="C38" s="52" t="s">
        <v>85</v>
      </c>
      <c r="D38" s="6" t="str">
        <f t="shared" si="0"/>
        <v>FEBRERO</v>
      </c>
      <c r="E38" s="6" t="s">
        <v>36</v>
      </c>
      <c r="F38" s="6" t="s">
        <v>77</v>
      </c>
      <c r="G38" s="6" t="s">
        <v>38</v>
      </c>
      <c r="H38" s="39">
        <v>10200000</v>
      </c>
      <c r="I38" s="37">
        <f>+H38</f>
        <v>10200000</v>
      </c>
      <c r="J38" s="6" t="s">
        <v>39</v>
      </c>
      <c r="K38" s="6" t="s">
        <v>40</v>
      </c>
      <c r="L38" s="38" t="s">
        <v>86</v>
      </c>
    </row>
    <row r="39" spans="2:12" ht="15">
      <c r="B39" s="21">
        <v>92101805</v>
      </c>
      <c r="C39" s="7" t="s">
        <v>87</v>
      </c>
      <c r="D39" s="6" t="str">
        <f>+D56</f>
        <v>FEBRERO</v>
      </c>
      <c r="E39" s="6" t="s">
        <v>36</v>
      </c>
      <c r="F39" s="6" t="s">
        <v>37</v>
      </c>
      <c r="G39" s="6" t="str">
        <f>+G38</f>
        <v>ICLD</v>
      </c>
      <c r="H39" s="42">
        <v>10120000</v>
      </c>
      <c r="I39" s="42">
        <f>+H39</f>
        <v>10120000</v>
      </c>
      <c r="J39" s="6" t="s">
        <v>39</v>
      </c>
      <c r="K39" s="6" t="s">
        <v>40</v>
      </c>
      <c r="L39" s="38" t="s">
        <v>88</v>
      </c>
    </row>
    <row r="40" spans="2:12" s="28" customFormat="1" ht="24" customHeight="1">
      <c r="B40" s="21">
        <v>80111701</v>
      </c>
      <c r="C40" s="7" t="s">
        <v>89</v>
      </c>
      <c r="D40" s="6" t="s">
        <v>47</v>
      </c>
      <c r="E40" s="6" t="s">
        <v>36</v>
      </c>
      <c r="F40" s="6" t="s">
        <v>37</v>
      </c>
      <c r="G40" s="5" t="s">
        <v>90</v>
      </c>
      <c r="H40" s="37">
        <f>+'[1]PROP PLAN DE COMPRAS INVERERSIO'!$D$4</f>
        <v>1154776031.5</v>
      </c>
      <c r="I40" s="37">
        <f aca="true" t="shared" si="1" ref="I40:I55">+H40</f>
        <v>1154776031.5</v>
      </c>
      <c r="J40" s="6" t="s">
        <v>39</v>
      </c>
      <c r="K40" s="6" t="s">
        <v>40</v>
      </c>
      <c r="L40" s="38" t="s">
        <v>86</v>
      </c>
    </row>
    <row r="41" spans="2:12" ht="18" customHeight="1">
      <c r="B41" s="52" t="s">
        <v>91</v>
      </c>
      <c r="C41" s="52" t="s">
        <v>92</v>
      </c>
      <c r="D41" s="6" t="s">
        <v>47</v>
      </c>
      <c r="E41" s="6" t="s">
        <v>36</v>
      </c>
      <c r="F41" s="9" t="s">
        <v>77</v>
      </c>
      <c r="G41" s="5" t="s">
        <v>93</v>
      </c>
      <c r="H41" s="42">
        <v>283147657</v>
      </c>
      <c r="I41" s="37">
        <f t="shared" si="1"/>
        <v>283147657</v>
      </c>
      <c r="J41" s="6" t="s">
        <v>39</v>
      </c>
      <c r="K41" s="6" t="s">
        <v>40</v>
      </c>
      <c r="L41" s="38" t="s">
        <v>86</v>
      </c>
    </row>
    <row r="42" spans="2:12" s="28" customFormat="1" ht="20.45" customHeight="1">
      <c r="B42" s="7" t="s">
        <v>94</v>
      </c>
      <c r="C42" s="7" t="s">
        <v>95</v>
      </c>
      <c r="D42" s="6" t="s">
        <v>47</v>
      </c>
      <c r="E42" s="6" t="s">
        <v>36</v>
      </c>
      <c r="F42" s="6" t="str">
        <f>+F38</f>
        <v>Selección Abreviada</v>
      </c>
      <c r="G42" s="6" t="s">
        <v>96</v>
      </c>
      <c r="H42" s="39">
        <f>+'[1]PROP PLAN DE COMPRAS INVERERSIO'!$D$61</f>
        <v>59004000</v>
      </c>
      <c r="I42" s="37">
        <f t="shared" si="1"/>
        <v>59004000</v>
      </c>
      <c r="J42" s="6" t="s">
        <v>39</v>
      </c>
      <c r="K42" s="6" t="s">
        <v>40</v>
      </c>
      <c r="L42" s="38" t="s">
        <v>86</v>
      </c>
    </row>
    <row r="43" spans="1:12" ht="22.15" customHeight="1">
      <c r="A43" s="41"/>
      <c r="B43" s="6">
        <v>94131501</v>
      </c>
      <c r="C43" s="6" t="s">
        <v>97</v>
      </c>
      <c r="D43" s="6" t="s">
        <v>47</v>
      </c>
      <c r="E43" s="6" t="s">
        <v>36</v>
      </c>
      <c r="F43" s="10" t="s">
        <v>98</v>
      </c>
      <c r="G43" s="6" t="s">
        <v>96</v>
      </c>
      <c r="H43" s="42">
        <f>+'[1]PROP PLAN DE COMPRAS INVERERSIO'!$D$56</f>
        <v>215000000</v>
      </c>
      <c r="I43" s="37">
        <f t="shared" si="1"/>
        <v>215000000</v>
      </c>
      <c r="J43" s="6" t="s">
        <v>39</v>
      </c>
      <c r="K43" s="6" t="s">
        <v>40</v>
      </c>
      <c r="L43" s="38" t="s">
        <v>86</v>
      </c>
    </row>
    <row r="44" spans="2:12" ht="22.5" customHeight="1">
      <c r="B44" s="52" t="s">
        <v>99</v>
      </c>
      <c r="C44" s="52" t="s">
        <v>100</v>
      </c>
      <c r="D44" s="6" t="s">
        <v>47</v>
      </c>
      <c r="E44" s="6" t="s">
        <v>101</v>
      </c>
      <c r="F44" s="6" t="str">
        <f>+F42</f>
        <v>Selección Abreviada</v>
      </c>
      <c r="G44" s="6" t="s">
        <v>96</v>
      </c>
      <c r="H44" s="42">
        <f>+'[1]PROP PLAN DE COMPRAS INVERERSIO'!$D$58</f>
        <v>115935853</v>
      </c>
      <c r="I44" s="37">
        <f t="shared" si="1"/>
        <v>115935853</v>
      </c>
      <c r="J44" s="6" t="s">
        <v>39</v>
      </c>
      <c r="K44" s="6" t="s">
        <v>40</v>
      </c>
      <c r="L44" s="38" t="s">
        <v>86</v>
      </c>
    </row>
    <row r="45" spans="2:12" ht="31.5">
      <c r="B45" s="6">
        <v>72141204</v>
      </c>
      <c r="C45" s="6" t="s">
        <v>102</v>
      </c>
      <c r="D45" s="6" t="s">
        <v>47</v>
      </c>
      <c r="E45" s="6" t="s">
        <v>101</v>
      </c>
      <c r="F45" s="6" t="s">
        <v>103</v>
      </c>
      <c r="G45" s="6" t="s">
        <v>96</v>
      </c>
      <c r="H45" s="42">
        <f>+'[1]PROP PLAN DE COMPRAS INVERERSIO'!$D$59</f>
        <v>919454260.09</v>
      </c>
      <c r="I45" s="37">
        <f t="shared" si="1"/>
        <v>919454260.09</v>
      </c>
      <c r="J45" s="6" t="s">
        <v>39</v>
      </c>
      <c r="K45" s="6" t="s">
        <v>40</v>
      </c>
      <c r="L45" s="38" t="s">
        <v>86</v>
      </c>
    </row>
    <row r="46" spans="2:12" ht="20.25" customHeight="1">
      <c r="B46" s="6">
        <v>72121103</v>
      </c>
      <c r="C46" s="6" t="s">
        <v>104</v>
      </c>
      <c r="D46" s="6" t="s">
        <v>47</v>
      </c>
      <c r="E46" s="6" t="s">
        <v>101</v>
      </c>
      <c r="F46" s="6" t="str">
        <f>+F44</f>
        <v>Selección Abreviada</v>
      </c>
      <c r="G46" s="6" t="s">
        <v>96</v>
      </c>
      <c r="H46" s="42">
        <f>+'[1]PROP PLAN DE COMPRAS INVERERSIO'!$D$60</f>
        <v>70781000</v>
      </c>
      <c r="I46" s="37">
        <f t="shared" si="1"/>
        <v>70781000</v>
      </c>
      <c r="J46" s="6" t="s">
        <v>39</v>
      </c>
      <c r="K46" s="6" t="s">
        <v>40</v>
      </c>
      <c r="L46" s="38" t="s">
        <v>86</v>
      </c>
    </row>
    <row r="47" spans="2:12" ht="26.25" customHeight="1">
      <c r="B47" s="6">
        <v>81151805</v>
      </c>
      <c r="C47" s="6" t="s">
        <v>105</v>
      </c>
      <c r="D47" s="6" t="s">
        <v>47</v>
      </c>
      <c r="E47" s="6" t="s">
        <v>101</v>
      </c>
      <c r="F47" s="6" t="str">
        <f>+F46</f>
        <v>Selección Abreviada</v>
      </c>
      <c r="G47" s="6" t="s">
        <v>96</v>
      </c>
      <c r="H47" s="42">
        <f>+'[1]PROP PLAN DE COMPRAS INVERERSIO'!$D$62</f>
        <v>70000000</v>
      </c>
      <c r="I47" s="37">
        <f t="shared" si="1"/>
        <v>70000000</v>
      </c>
      <c r="J47" s="6" t="s">
        <v>39</v>
      </c>
      <c r="K47" s="6" t="s">
        <v>40</v>
      </c>
      <c r="L47" s="38" t="s">
        <v>86</v>
      </c>
    </row>
    <row r="48" spans="2:12" ht="31.5">
      <c r="B48" s="6">
        <v>47101500</v>
      </c>
      <c r="C48" s="6" t="s">
        <v>106</v>
      </c>
      <c r="D48" s="6" t="s">
        <v>47</v>
      </c>
      <c r="E48" s="6" t="s">
        <v>107</v>
      </c>
      <c r="F48" s="6" t="s">
        <v>108</v>
      </c>
      <c r="G48" s="6" t="s">
        <v>96</v>
      </c>
      <c r="H48" s="42">
        <f>+'[1]PROP PLAN DE COMPRAS INVERERSIO'!$D$64</f>
        <v>396899762.05</v>
      </c>
      <c r="I48" s="37">
        <f t="shared" si="1"/>
        <v>396899762.05</v>
      </c>
      <c r="J48" s="6" t="s">
        <v>39</v>
      </c>
      <c r="K48" s="6" t="s">
        <v>40</v>
      </c>
      <c r="L48" s="38" t="s">
        <v>86</v>
      </c>
    </row>
    <row r="49" spans="2:12" ht="24" customHeight="1">
      <c r="B49" s="6">
        <v>77101704</v>
      </c>
      <c r="C49" s="6" t="s">
        <v>109</v>
      </c>
      <c r="D49" s="6" t="s">
        <v>47</v>
      </c>
      <c r="E49" s="6" t="s">
        <v>110</v>
      </c>
      <c r="F49" s="6" t="str">
        <f>+F48</f>
        <v>licitacion</v>
      </c>
      <c r="G49" s="6" t="s">
        <v>96</v>
      </c>
      <c r="H49" s="42">
        <f>+'[1]PROP PLAN DE COMPRAS INVERERSIO'!$D$65</f>
        <v>383847000</v>
      </c>
      <c r="I49" s="37">
        <f t="shared" si="1"/>
        <v>383847000</v>
      </c>
      <c r="J49" s="6" t="s">
        <v>39</v>
      </c>
      <c r="K49" s="6" t="s">
        <v>40</v>
      </c>
      <c r="L49" s="38" t="s">
        <v>86</v>
      </c>
    </row>
    <row r="50" spans="2:12" ht="31.5" hidden="1">
      <c r="B50" s="6">
        <v>84111507</v>
      </c>
      <c r="C50" s="6" t="s">
        <v>111</v>
      </c>
      <c r="D50" s="6" t="s">
        <v>47</v>
      </c>
      <c r="E50" s="6" t="s">
        <v>110</v>
      </c>
      <c r="F50" s="6" t="str">
        <f>+F47</f>
        <v>Selección Abreviada</v>
      </c>
      <c r="G50" s="6" t="s">
        <v>96</v>
      </c>
      <c r="H50" s="42">
        <v>18352000</v>
      </c>
      <c r="I50" s="37">
        <f t="shared" si="1"/>
        <v>18352000</v>
      </c>
      <c r="J50" s="6" t="s">
        <v>39</v>
      </c>
      <c r="K50" s="6" t="s">
        <v>40</v>
      </c>
      <c r="L50" s="38" t="s">
        <v>86</v>
      </c>
    </row>
    <row r="51" spans="2:12" ht="19.5" customHeight="1">
      <c r="B51" s="6">
        <v>94131501</v>
      </c>
      <c r="C51" s="6" t="s">
        <v>112</v>
      </c>
      <c r="D51" s="6" t="s">
        <v>47</v>
      </c>
      <c r="E51" s="6" t="s">
        <v>110</v>
      </c>
      <c r="F51" s="6" t="str">
        <f>+F47</f>
        <v>Selección Abreviada</v>
      </c>
      <c r="G51" s="6" t="s">
        <v>96</v>
      </c>
      <c r="H51" s="42">
        <f>+'[1]PROP PLAN DE COMPRAS INVERERSIO'!$D$66+H50</f>
        <v>107991066.68</v>
      </c>
      <c r="I51" s="37">
        <f t="shared" si="1"/>
        <v>107991066.68</v>
      </c>
      <c r="J51" s="6" t="s">
        <v>39</v>
      </c>
      <c r="K51" s="6" t="s">
        <v>40</v>
      </c>
      <c r="L51" s="38" t="s">
        <v>86</v>
      </c>
    </row>
    <row r="52" spans="2:12" ht="21" customHeight="1">
      <c r="B52" s="6">
        <v>40161505</v>
      </c>
      <c r="C52" s="6" t="s">
        <v>113</v>
      </c>
      <c r="D52" s="6" t="s">
        <v>47</v>
      </c>
      <c r="E52" s="6" t="str">
        <f>+E51</f>
        <v>11 meses</v>
      </c>
      <c r="F52" s="6" t="str">
        <f>+F51</f>
        <v>Selección Abreviada</v>
      </c>
      <c r="G52" s="6" t="s">
        <v>96</v>
      </c>
      <c r="H52" s="42">
        <f>+'[1]PROP PLAN DE COMPRAS INVERERSIO'!$D$68</f>
        <v>79450000</v>
      </c>
      <c r="I52" s="37">
        <f t="shared" si="1"/>
        <v>79450000</v>
      </c>
      <c r="J52" s="6" t="s">
        <v>39</v>
      </c>
      <c r="K52" s="6" t="s">
        <v>40</v>
      </c>
      <c r="L52" s="38" t="s">
        <v>86</v>
      </c>
    </row>
    <row r="53" spans="2:12" ht="17.25" customHeight="1">
      <c r="B53" s="6">
        <v>72103302</v>
      </c>
      <c r="C53" s="6" t="s">
        <v>114</v>
      </c>
      <c r="D53" s="6" t="s">
        <v>47</v>
      </c>
      <c r="E53" s="6" t="s">
        <v>110</v>
      </c>
      <c r="F53" s="6" t="str">
        <f>+F52</f>
        <v>Selección Abreviada</v>
      </c>
      <c r="G53" s="6" t="s">
        <v>96</v>
      </c>
      <c r="H53" s="42">
        <f>+'[1]PROP PLAN DE COMPRAS INVERERSIO'!$D$69</f>
        <v>23000000</v>
      </c>
      <c r="I53" s="37">
        <f t="shared" si="1"/>
        <v>23000000</v>
      </c>
      <c r="J53" s="6" t="s">
        <v>39</v>
      </c>
      <c r="K53" s="6" t="s">
        <v>40</v>
      </c>
      <c r="L53" s="38" t="s">
        <v>86</v>
      </c>
    </row>
    <row r="54" spans="1:12" ht="19.5" customHeight="1">
      <c r="A54" s="41"/>
      <c r="B54" s="52" t="s">
        <v>115</v>
      </c>
      <c r="C54" s="52" t="s">
        <v>116</v>
      </c>
      <c r="D54" s="6" t="s">
        <v>47</v>
      </c>
      <c r="E54" s="6" t="s">
        <v>110</v>
      </c>
      <c r="F54" s="6" t="str">
        <f>+F53</f>
        <v>Selección Abreviada</v>
      </c>
      <c r="G54" s="6" t="s">
        <v>96</v>
      </c>
      <c r="H54" s="42">
        <v>439573632.38</v>
      </c>
      <c r="I54" s="37">
        <f t="shared" si="1"/>
        <v>439573632.38</v>
      </c>
      <c r="J54" s="6" t="s">
        <v>39</v>
      </c>
      <c r="K54" s="6" t="s">
        <v>40</v>
      </c>
      <c r="L54" s="38" t="s">
        <v>86</v>
      </c>
    </row>
    <row r="55" spans="2:12" ht="18" customHeight="1">
      <c r="B55" s="52" t="s">
        <v>117</v>
      </c>
      <c r="C55" s="52" t="s">
        <v>118</v>
      </c>
      <c r="D55" s="6" t="s">
        <v>47</v>
      </c>
      <c r="E55" s="6" t="s">
        <v>110</v>
      </c>
      <c r="F55" s="6" t="str">
        <f>+F53</f>
        <v>Selección Abreviada</v>
      </c>
      <c r="G55" s="6" t="s">
        <v>96</v>
      </c>
      <c r="H55" s="42">
        <f>+'[1]PROP PLAN DE COMPRAS INVERERSIO'!$D$77+16000000</f>
        <v>71000000</v>
      </c>
      <c r="I55" s="37">
        <f t="shared" si="1"/>
        <v>71000000</v>
      </c>
      <c r="J55" s="6" t="s">
        <v>39</v>
      </c>
      <c r="K55" s="6" t="s">
        <v>40</v>
      </c>
      <c r="L55" s="38" t="s">
        <v>86</v>
      </c>
    </row>
    <row r="56" spans="2:12" ht="32.25" thickBot="1">
      <c r="B56" s="52">
        <v>43232305</v>
      </c>
      <c r="C56" s="52" t="s">
        <v>119</v>
      </c>
      <c r="D56" s="11" t="s">
        <v>47</v>
      </c>
      <c r="E56" s="6" t="s">
        <v>110</v>
      </c>
      <c r="F56" s="11" t="str">
        <f>+F55</f>
        <v>Selección Abreviada</v>
      </c>
      <c r="G56" s="6" t="s">
        <v>96</v>
      </c>
      <c r="H56" s="43">
        <f>+'[1]PROP PLAN DE COMPRAS INVERERSIO'!$D$79+'[1]PROP PLAN DE COMPRAS INVERERSIO'!$D$78</f>
        <v>502325482.2800001</v>
      </c>
      <c r="I56" s="43">
        <f>+H56</f>
        <v>502325482.2800001</v>
      </c>
      <c r="J56" s="11" t="s">
        <v>39</v>
      </c>
      <c r="K56" s="11" t="s">
        <v>40</v>
      </c>
      <c r="L56" s="44" t="s">
        <v>86</v>
      </c>
    </row>
    <row r="57" spans="2:4" ht="15">
      <c r="B57" s="8"/>
      <c r="C57" s="8"/>
      <c r="D57" s="53"/>
    </row>
    <row r="58" spans="2:4" ht="15">
      <c r="B58" s="8"/>
      <c r="C58" s="8"/>
      <c r="D58" s="53"/>
    </row>
    <row r="60" spans="2:10" ht="19.5" customHeight="1" thickBot="1">
      <c r="B60" s="63" t="s">
        <v>120</v>
      </c>
      <c r="C60" s="63"/>
      <c r="D60" s="26"/>
      <c r="F60" s="45"/>
      <c r="I60" s="41"/>
      <c r="J60" s="41"/>
    </row>
    <row r="61" spans="2:11" ht="47.25">
      <c r="B61" s="46" t="s">
        <v>24</v>
      </c>
      <c r="C61" s="12" t="s">
        <v>121</v>
      </c>
      <c r="D61" s="47" t="s">
        <v>33</v>
      </c>
      <c r="H61" s="41"/>
      <c r="I61" s="41"/>
      <c r="J61" s="48"/>
      <c r="K61" s="41"/>
    </row>
    <row r="62" spans="2:11" ht="15">
      <c r="B62" s="30"/>
      <c r="C62" s="23"/>
      <c r="D62" s="15"/>
      <c r="H62" s="41"/>
      <c r="I62" s="49"/>
      <c r="K62" s="50"/>
    </row>
    <row r="63" spans="2:10" ht="15">
      <c r="B63" s="30"/>
      <c r="C63" s="23"/>
      <c r="D63" s="15"/>
      <c r="H63" s="41"/>
      <c r="J63" s="41"/>
    </row>
    <row r="64" spans="2:11" ht="15">
      <c r="B64" s="30"/>
      <c r="C64" s="23"/>
      <c r="D64" s="15"/>
      <c r="I64" s="50"/>
      <c r="K64" s="41"/>
    </row>
    <row r="65" spans="2:4" ht="15">
      <c r="B65" s="30"/>
      <c r="C65" s="23"/>
      <c r="D65" s="15"/>
    </row>
    <row r="66" spans="2:9" ht="16.5" thickBot="1">
      <c r="B66" s="34"/>
      <c r="C66" s="24"/>
      <c r="D66" s="51"/>
      <c r="I66" s="50"/>
    </row>
    <row r="68" ht="15">
      <c r="J68" s="41"/>
    </row>
    <row r="69" ht="15">
      <c r="J69" s="41"/>
    </row>
  </sheetData>
  <autoFilter ref="A18:L37"/>
  <mergeCells count="3">
    <mergeCell ref="F5:I9"/>
    <mergeCell ref="F11:I15"/>
    <mergeCell ref="B60:C60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9">
      <selection activeCell="A50" sqref="A50"/>
    </sheetView>
  </sheetViews>
  <sheetFormatPr defaultColWidth="9.140625" defaultRowHeight="15"/>
  <cols>
    <col min="1" max="1" width="29.57421875" style="0" bestFit="1" customWidth="1"/>
    <col min="2" max="2" width="17.7109375" style="0" bestFit="1" customWidth="1"/>
    <col min="3" max="3" width="85.7109375" style="0" bestFit="1" customWidth="1"/>
    <col min="4" max="4" width="17.7109375" style="0" bestFit="1" customWidth="1"/>
    <col min="5" max="256" width="11.421875" style="0" customWidth="1"/>
  </cols>
  <sheetData>
    <row r="1" spans="1:2" ht="15">
      <c r="A1" t="s">
        <v>38</v>
      </c>
      <c r="B1" s="3">
        <v>148964678.18</v>
      </c>
    </row>
    <row r="2" spans="1:3" ht="15">
      <c r="A2" t="s">
        <v>122</v>
      </c>
      <c r="B2" s="3">
        <v>6352488.43</v>
      </c>
      <c r="C2" t="s">
        <v>123</v>
      </c>
    </row>
    <row r="3" spans="1:2" ht="15">
      <c r="A3" t="s">
        <v>93</v>
      </c>
      <c r="B3" s="3">
        <v>8998820.47</v>
      </c>
    </row>
    <row r="4" spans="1:3" ht="15">
      <c r="A4" t="s">
        <v>124</v>
      </c>
      <c r="B4" s="3">
        <v>440183792</v>
      </c>
      <c r="C4" t="s">
        <v>125</v>
      </c>
    </row>
    <row r="5" spans="1:3" ht="15">
      <c r="A5" t="s">
        <v>126</v>
      </c>
      <c r="B5" s="3">
        <v>45362615.87</v>
      </c>
      <c r="C5" t="str">
        <f>+C4</f>
        <v>FUNCIONAMIENTO</v>
      </c>
    </row>
    <row r="6" spans="1:4" ht="15">
      <c r="A6" t="s">
        <v>127</v>
      </c>
      <c r="B6" s="3">
        <v>397799211.72</v>
      </c>
      <c r="C6" t="s">
        <v>128</v>
      </c>
      <c r="D6" s="1"/>
    </row>
    <row r="7" spans="1:3" ht="15">
      <c r="A7" t="s">
        <v>129</v>
      </c>
      <c r="B7" s="3">
        <v>56721853.49</v>
      </c>
      <c r="C7" t="s">
        <v>130</v>
      </c>
    </row>
    <row r="8" spans="1:4" ht="15">
      <c r="A8" t="s">
        <v>131</v>
      </c>
      <c r="B8" s="3">
        <v>121885180.97</v>
      </c>
      <c r="C8" t="s">
        <v>132</v>
      </c>
      <c r="D8" t="s">
        <v>133</v>
      </c>
    </row>
    <row r="9" spans="1:3" ht="15">
      <c r="A9" t="s">
        <v>134</v>
      </c>
      <c r="B9" s="3">
        <v>190320370</v>
      </c>
      <c r="C9" t="s">
        <v>135</v>
      </c>
    </row>
    <row r="10" spans="1:3" ht="15">
      <c r="A10" t="s">
        <v>136</v>
      </c>
      <c r="B10" s="3">
        <v>66717676.81</v>
      </c>
      <c r="C10" t="s">
        <v>137</v>
      </c>
    </row>
    <row r="12" spans="2:4" ht="15">
      <c r="B12" s="1">
        <f>SUM(B1:B11)</f>
        <v>1483306687.94</v>
      </c>
      <c r="C12" s="1">
        <f>+B12-750996349</f>
        <v>732310338.94</v>
      </c>
      <c r="D12" t="s">
        <v>138</v>
      </c>
    </row>
    <row r="13" spans="3:4" ht="15">
      <c r="C13" s="2">
        <f>+'[1]PROP PLAN DE COMPRAS INVERERSIO'!$D$91</f>
        <v>809015731.2200003</v>
      </c>
      <c r="D13" t="s">
        <v>139</v>
      </c>
    </row>
    <row r="14" ht="15">
      <c r="C14" s="1">
        <f>SUM(C12:C13)</f>
        <v>1541326070.1600003</v>
      </c>
    </row>
    <row r="15" spans="3:4" ht="15">
      <c r="C15">
        <v>674291007.66</v>
      </c>
      <c r="D15" t="s">
        <v>140</v>
      </c>
    </row>
    <row r="16" ht="15">
      <c r="C16" s="1">
        <f>+C12-C15</f>
        <v>58019331.28000009</v>
      </c>
    </row>
    <row r="18" ht="15">
      <c r="C18" s="4">
        <f>+C13+C15</f>
        <v>1483306738.88</v>
      </c>
    </row>
    <row r="20" spans="3:4" ht="15">
      <c r="C20" t="s">
        <v>141</v>
      </c>
      <c r="D20" s="3">
        <v>473667794.74</v>
      </c>
    </row>
    <row r="21" ht="15">
      <c r="D21" s="3">
        <f>+Hoja1!H19+Hoja1!H20+Hoja1!H21</f>
        <v>473167794.74</v>
      </c>
    </row>
    <row r="23" ht="15">
      <c r="D23" s="1">
        <f>+D21-D20</f>
        <v>-500000</v>
      </c>
    </row>
    <row r="25" ht="15">
      <c r="D25" s="1">
        <f>+D23-C12</f>
        <v>-732810338.94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X</cp:lastModifiedBy>
  <dcterms:created xsi:type="dcterms:W3CDTF">2012-12-10T15:58:41Z</dcterms:created>
  <dcterms:modified xsi:type="dcterms:W3CDTF">2015-07-29T23:49:33Z</dcterms:modified>
  <cp:category/>
  <cp:version/>
  <cp:contentType/>
  <cp:contentStatus/>
</cp:coreProperties>
</file>