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780" windowWidth="15600" windowHeight="9240"/>
  </bookViews>
  <sheets>
    <sheet name="Hoja2" sheetId="5" r:id="rId1"/>
  </sheets>
  <definedNames>
    <definedName name="_xlnm.Print_Titles" localSheetId="0">Hoja2!$4:$5</definedName>
  </definedNames>
  <calcPr calcId="152511"/>
</workbook>
</file>

<file path=xl/calcChain.xml><?xml version="1.0" encoding="utf-8"?>
<calcChain xmlns="http://schemas.openxmlformats.org/spreadsheetml/2006/main">
  <c r="J34" i="5" l="1"/>
  <c r="P20" i="5" l="1"/>
  <c r="J45" i="5" l="1"/>
  <c r="J30" i="5" l="1"/>
  <c r="P28" i="5" l="1"/>
  <c r="S13" i="5"/>
  <c r="O16" i="5"/>
  <c r="O14" i="5"/>
  <c r="P13" i="5" s="1"/>
  <c r="J15" i="5"/>
  <c r="J14" i="5"/>
  <c r="J13" i="5"/>
  <c r="U13" i="5" l="1"/>
  <c r="T13" i="5"/>
  <c r="K13" i="5"/>
  <c r="R49" i="5"/>
  <c r="Q49" i="5"/>
  <c r="S47" i="5"/>
  <c r="O47" i="5"/>
  <c r="P47" i="5" s="1"/>
  <c r="J47" i="5"/>
  <c r="K47" i="5" s="1"/>
  <c r="J46" i="5"/>
  <c r="K43" i="5" s="1"/>
  <c r="S43" i="5"/>
  <c r="P43" i="5"/>
  <c r="K39" i="5"/>
  <c r="O40" i="5"/>
  <c r="P39" i="5" s="1"/>
  <c r="S39" i="5"/>
  <c r="S35" i="5"/>
  <c r="P35" i="5"/>
  <c r="J35" i="5"/>
  <c r="K35" i="5" s="1"/>
  <c r="J29" i="5"/>
  <c r="S28" i="5"/>
  <c r="J28" i="5"/>
  <c r="J26" i="5"/>
  <c r="S20" i="5"/>
  <c r="K20" i="5"/>
  <c r="O19" i="5"/>
  <c r="P17" i="5" s="1"/>
  <c r="S17" i="5"/>
  <c r="U17" i="5" s="1"/>
  <c r="K17" i="5"/>
  <c r="J11" i="5"/>
  <c r="J10" i="5"/>
  <c r="J9" i="5"/>
  <c r="S6" i="5"/>
  <c r="P6" i="5"/>
  <c r="U6" i="5" s="1"/>
  <c r="K6" i="5" l="1"/>
  <c r="O49" i="5"/>
  <c r="U47" i="5"/>
  <c r="K28" i="5"/>
  <c r="T35" i="5"/>
  <c r="U20" i="5"/>
  <c r="U28" i="5"/>
  <c r="U39" i="5"/>
  <c r="T39" i="5"/>
  <c r="T43" i="5"/>
  <c r="U35" i="5"/>
  <c r="U43" i="5"/>
  <c r="T28" i="5"/>
  <c r="W17" i="5"/>
  <c r="T20" i="5"/>
  <c r="T47" i="5"/>
  <c r="T6" i="5"/>
  <c r="T17" i="5"/>
  <c r="S49" i="5"/>
  <c r="K49" i="5" l="1"/>
  <c r="U49" i="5"/>
  <c r="P49" i="5"/>
  <c r="T49" i="5" s="1"/>
</calcChain>
</file>

<file path=xl/comments1.xml><?xml version="1.0" encoding="utf-8"?>
<comments xmlns="http://schemas.openxmlformats.org/spreadsheetml/2006/main">
  <authors>
    <author>SOPORTE</author>
  </authors>
  <commentList>
    <comment ref="U6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OPS</t>
        </r>
      </text>
    </comment>
    <comment ref="U28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CONVENIO CANALES: $ 1.271.446.208</t>
        </r>
      </text>
    </comment>
  </commentList>
</comments>
</file>

<file path=xl/sharedStrings.xml><?xml version="1.0" encoding="utf-8"?>
<sst xmlns="http://schemas.openxmlformats.org/spreadsheetml/2006/main" count="178" uniqueCount="142">
  <si>
    <t xml:space="preserve">Campaña de Educacion Ambiental en Radio, TV, Prensa,Web y Redes Sociales alusiva a la Cienaga de la Virgen </t>
  </si>
  <si>
    <t>Reportes 12 Monitoreos Anuales</t>
  </si>
  <si>
    <t xml:space="preserve">2 Informes de Evaluacion Anuales </t>
  </si>
  <si>
    <t>Batimetria</t>
  </si>
  <si>
    <t>EPA CARTAGENA</t>
  </si>
  <si>
    <t xml:space="preserve">PROYECTO </t>
  </si>
  <si>
    <t xml:space="preserve"> VALOR  DICIEMBRE 2016</t>
  </si>
  <si>
    <t>02-03-03-65-00-01-94</t>
  </si>
  <si>
    <t>RESPONSABLE</t>
  </si>
  <si>
    <t>Sobre Tasa Ambiental de Peaje</t>
  </si>
  <si>
    <t>RUBRO PRESUPUESTAL</t>
  </si>
  <si>
    <t xml:space="preserve"> FUENTE</t>
  </si>
  <si>
    <t>MONTO</t>
  </si>
  <si>
    <t>OPERACIÓN Y MANTENIMIENTO DE LA BOCANA Y DARSENA</t>
  </si>
  <si>
    <t xml:space="preserve"> Batimetria</t>
  </si>
  <si>
    <t>02-03-03-65-00-02-01</t>
  </si>
  <si>
    <t>Ingresos Corrientes de Libre Destinacion ICLD</t>
  </si>
  <si>
    <t>02-03-03-65-00-02-37</t>
  </si>
  <si>
    <t>Rendimientos Financieros ICLD</t>
  </si>
  <si>
    <t xml:space="preserve">SISTEMA DE MONITOREO CALIDAD RECURSOS HIDRICOS </t>
  </si>
  <si>
    <t>02-03-03-65-00-03-01</t>
  </si>
  <si>
    <t>Ingresos Corrientes de Libre Destinación</t>
  </si>
  <si>
    <t>02-03-03-65-00-03-31</t>
  </si>
  <si>
    <t>Ley 99/93</t>
  </si>
  <si>
    <t>02-03-03-65-00-03-37</t>
  </si>
  <si>
    <t>02-03-03-65-00-06-31</t>
  </si>
  <si>
    <t>02-03-03-65-00-06-37</t>
  </si>
  <si>
    <t>Implementacion Plan Maestro de Silvicultura del Área Urbana de Cartagena</t>
  </si>
  <si>
    <t xml:space="preserve">Establecimiento, Conservacion y Recuperacion de Especies Forestales Vegetal Urbano en areas publicas </t>
  </si>
  <si>
    <t>02-03-03-65-00-04-31</t>
  </si>
  <si>
    <t xml:space="preserve">MITIGACION Y GESTION DEL RIESGO AMBIENTAL </t>
  </si>
  <si>
    <t xml:space="preserve">10 Jornadas de Desodorizacion </t>
  </si>
  <si>
    <t>02-03-03-65-00-07-14</t>
  </si>
  <si>
    <t>Tasa Retributiva</t>
  </si>
  <si>
    <t>02-03-03-65-00-07-31</t>
  </si>
  <si>
    <t>02-03-03-65-00-07-37</t>
  </si>
  <si>
    <t>COMUNICACIÓN, EDUCACIÓN E INVESTIGACION AMBIENTAL</t>
  </si>
  <si>
    <t>02-03-03-65-00-08-37</t>
  </si>
  <si>
    <t>FORTALECIMIENTO INSTITUCIONAL</t>
  </si>
  <si>
    <t>02-03-03-65-00-09-37</t>
  </si>
  <si>
    <t>CONTROL, VIGILANCIA Y SEGUIMIENTO AMBIENTA</t>
  </si>
  <si>
    <t>02-03-03-65-00-04-37</t>
  </si>
  <si>
    <t>02-03-03-65-00-05-31</t>
  </si>
  <si>
    <t>02-03-03-65-00-05-37</t>
  </si>
  <si>
    <t>Relimpia</t>
  </si>
  <si>
    <t>Conformacion de Guardianes de la Cienaga de la Virgen</t>
  </si>
  <si>
    <t>Instalacion y Operación  de Equipos  de Monitoreo en caños y lagos en el perimetro Urbano de la Ciudad de Cartagena</t>
  </si>
  <si>
    <t xml:space="preserve">Optimizacion de los Sistemas de Informacion Institucional (VITAL, SIG, SIGOB) </t>
  </si>
  <si>
    <t xml:space="preserve">Visitas de Control y Vigilancia  </t>
  </si>
  <si>
    <t>02-03-03-65-00-03-14</t>
  </si>
  <si>
    <t>02-03-03-65-00-06-08</t>
  </si>
  <si>
    <t>SGP Popositos Generales</t>
  </si>
  <si>
    <t>02-03-03-65-00-04-70</t>
  </si>
  <si>
    <t>Regalias Directas</t>
  </si>
  <si>
    <t>02-03-03-65-00-06-06</t>
  </si>
  <si>
    <t>Rendimientos Regalias Directas</t>
  </si>
  <si>
    <t>02-03-03-65-00-08-01</t>
  </si>
  <si>
    <t>SISTEMA DE VIGILANCIA CALIDAD ATMOSFERICA (AIRE Y RUIDO)</t>
  </si>
  <si>
    <t>Realizar  informes de monitoreos de la Calidad del aire (P.A)</t>
  </si>
  <si>
    <t>Informe de Estado Ambiental (P.D)</t>
  </si>
  <si>
    <t>Sistema de Monitoreo Implentado (P.D)</t>
  </si>
  <si>
    <t>Elaboracion de Mapas de Calor (P.A)</t>
  </si>
  <si>
    <t>MONITOREO AMBIENTAL</t>
  </si>
  <si>
    <t xml:space="preserve">PROGRAMA </t>
  </si>
  <si>
    <t>EJE ESTRATEGICO</t>
  </si>
  <si>
    <t xml:space="preserve">PLAN DE DESARROLLO "PRIMERO LA GENTE" </t>
  </si>
  <si>
    <t>MEDIO AMBIENTE Y GESTION DEL RIESGO</t>
  </si>
  <si>
    <t>EDUCACIÓN Y CONTROL AMBIENTAL</t>
  </si>
  <si>
    <t>META PROGRAMA PLAN DE DESARROLLO</t>
  </si>
  <si>
    <t>Conformar en un 100% Sistema Integrado de Monitoreo Ambiental Urbano</t>
  </si>
  <si>
    <t>Implementar Un Sistema Integrado de Monitoreo Ambiental Urbano</t>
  </si>
  <si>
    <t>Elaborar Un (1) Informe Anual sobre el Estado de los Recursos Naturales y del Ambiente Urbano</t>
  </si>
  <si>
    <t>Diseñar, Conformar y Operar el Observatorio Ambiental Distrital</t>
  </si>
  <si>
    <t>Inventario de Gases Efecto Invernadero para el Distrito</t>
  </si>
  <si>
    <t>Estudio Preinversion Sistema Integrado Monitoreo Ambiental</t>
  </si>
  <si>
    <t>Realizar 150 Evaluaciones y Seguimientos Ambientales Anuales</t>
  </si>
  <si>
    <t>EDUCACIÓN Y CULTURA AMBIENTAL</t>
  </si>
  <si>
    <t>Capacitar y/o Sensibilizar 30.000 Ciudadanos para el Desarrollo y Conservacion del Ambiente</t>
  </si>
  <si>
    <t>Asesorar y/o Acompañar 100 PRAES Distritales</t>
  </si>
  <si>
    <t>Asesorar y/o Acompañar 7 PRAUS Distritales</t>
  </si>
  <si>
    <t>Asesorar y/o Acompañar 5 PROCEDAS Distritales</t>
  </si>
  <si>
    <t>Formar 1.200 Guardias Ambientales</t>
  </si>
  <si>
    <t xml:space="preserve">Ejecutar Una (1) Campaña para Concientizacion del Cambio Climatico </t>
  </si>
  <si>
    <t xml:space="preserve"> Asesorar y/o Acompañar  PROCEDAS </t>
  </si>
  <si>
    <t xml:space="preserve"> Asesorar y/o Acompañar los PRAUS </t>
  </si>
  <si>
    <t xml:space="preserve"> Asesorar y/o Acompañar los PRAES  </t>
  </si>
  <si>
    <t>Formacion  y Capacitacion de Guardianes Ambientales</t>
  </si>
  <si>
    <t>CARTAGENA TERRITORIO VERDE Y RIQUEZA HIDRICA</t>
  </si>
  <si>
    <t>GESTION INTEGRAL DEL RECURSO HIDRICO</t>
  </si>
  <si>
    <t>Realizar Una (1) Relimpia en Cienaga de la Virgen</t>
  </si>
  <si>
    <t>4.000 M3 de Desechos Extraidos de los Manglares</t>
  </si>
  <si>
    <t>VEGETACION, BIODIVERSIDAD Y SERVICIOS ECOSISTEMICOS</t>
  </si>
  <si>
    <t xml:space="preserve">VEGETACION, BIODIVERSIDAD Y SERVICIOS ECOSISTEMICOS (EXPEDIENTE FORESTAL URBANO) </t>
  </si>
  <si>
    <t>Adoptar el Plan Maestro de Silvicultura Urbna</t>
  </si>
  <si>
    <t>Sembrar 20.000 Nuevos Arboles</t>
  </si>
  <si>
    <t>OPERACIÓN Y MANTENIMIENTO DE LA BOCANA DE MAREAS ESTABILIZADA Y DARSENA</t>
  </si>
  <si>
    <t>Realizar Cuatro (4) Relimpias en Bocana de Marea Estabilizada</t>
  </si>
  <si>
    <t>Realizar Una (1) Actividad Anual del Mantenimiento del Sistema de Bocana</t>
  </si>
  <si>
    <t xml:space="preserve">PARQUE DISTRITAL CIENAGA DE LA VIRGEN
</t>
  </si>
  <si>
    <t>OBJETIVO ESTRATEGICO</t>
  </si>
  <si>
    <t>ADAPTAR EL TERRITORIO PARA LA GENTE</t>
  </si>
  <si>
    <t>CONSTRUIR CIUDADANIA Y FORTALECER LA INSTITUCIONALIDAD</t>
  </si>
  <si>
    <t>GESTION PUBLICA LOCAL TRANSPARENTE</t>
  </si>
  <si>
    <t>EJECUTADO</t>
  </si>
  <si>
    <t>Realizar 60 Visitas de Control y Vigilancia anuales</t>
  </si>
  <si>
    <t>Socializacion, adopcion Plan Maestro de Silvicultura del Área Urbana de Cartagena.</t>
  </si>
  <si>
    <t xml:space="preserve"> META PROYECTO 
(PLAN ACCION)</t>
  </si>
  <si>
    <t>LINEA ESTRATEGICA</t>
  </si>
  <si>
    <t>02-03-03-65-00-08-107</t>
  </si>
  <si>
    <t>Rendimientos Financieros Otros dividendos</t>
  </si>
  <si>
    <t>02-03-03-65-00-08-108</t>
  </si>
  <si>
    <t>Rendimientos Financieros Contraprestaciones portuarias</t>
  </si>
  <si>
    <t>02-03-03-65-00-08-31</t>
  </si>
  <si>
    <t>02-03-03-65-00-08-53</t>
  </si>
  <si>
    <t>Contraprestaciones portuarias</t>
  </si>
  <si>
    <t>02-03-03-65-00-08-03</t>
  </si>
  <si>
    <t>Rendimientos Financieros EPA SGP</t>
  </si>
  <si>
    <t>% 
EJECUCUION</t>
  </si>
  <si>
    <t>02-03-03-65-00-01-99</t>
  </si>
  <si>
    <t>Rendimientos Peajes</t>
  </si>
  <si>
    <t>02-03-03-65-00-07-33</t>
  </si>
  <si>
    <t>Rendimientos Finacieros  EPA SGP</t>
  </si>
  <si>
    <t>02-03-03-65-00-09-31</t>
  </si>
  <si>
    <t>DISPONIBILIDADES SIN REGISTROS</t>
  </si>
  <si>
    <t>TOTAL COMPROMETIDO</t>
  </si>
  <si>
    <t>SALDO DISPONIBLE</t>
  </si>
  <si>
    <t>Informes de Evaluacion  Anuales</t>
  </si>
  <si>
    <t>N.A</t>
  </si>
  <si>
    <t>02-03-03-65-00-01-31</t>
  </si>
  <si>
    <t>PLAN DE ACCION ESTABLECIMIENTO PUBLICO AMBIENTAL EPA - CARTAGENA DICIEMBRE 30 2016</t>
  </si>
  <si>
    <t>EJECUTADO DICIEMBRE 30 
2016</t>
  </si>
  <si>
    <t>% CUMPLIM. DICIEMBRE 30 DE 2016</t>
  </si>
  <si>
    <t>% AVANCE PROYECTO DICIEMBRE 30 DE 2016</t>
  </si>
  <si>
    <t xml:space="preserve"> RECURSOS CORTE DICIEMBRE 30 DE 2016</t>
  </si>
  <si>
    <t>02-03-03-65-00-08-63</t>
  </si>
  <si>
    <t>Rendimientos Financieros EPA (Multas, ICLD)</t>
  </si>
  <si>
    <t>Informes de Monitoreo y Analisis Fisicoquimicos de los cuerpos de agua Internos del perimetro Urbano de la Ciudad de Cartagena</t>
  </si>
  <si>
    <t xml:space="preserve">Capacitar y/o Sensibilizar a  Personas en Cultura Ambiental Ciudadana </t>
  </si>
  <si>
    <t>Capacitacion y/o Sensibilizacion de Personas en Comunidades Aledañas a La Cienaga de la Virgen</t>
  </si>
  <si>
    <t>1.000 M3 de Desechos Extraidos de los Manglares (Jornada de Limpieza de Raices de Manglar)</t>
  </si>
  <si>
    <t>Actividad Anual de Mantenimiento  preventivo y/o Remedial de las estructuras y de la infraestructura logística del proyecto Sistema Bocana de Mareas Estabilizada</t>
  </si>
  <si>
    <t>Actividad permanente de Operación Sistema Bocana y Darsena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</si>
</sst>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00"/>
    <numFmt numFmtId="168" formatCode="_(&quot;$&quot;* #,##0_);_(&quot;$&quot;* \(#,##0\);_(&quot;$&quot;* &quot;-&quot;??_);_(@_)"/>
    <numFmt numFmtId="169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5" tint="-0.499984740745262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/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0" xfId="0" applyFont="1"/>
    <xf numFmtId="1" fontId="3" fillId="0" borderId="0" xfId="0" applyNumberFormat="1" applyFont="1"/>
    <xf numFmtId="9" fontId="3" fillId="0" borderId="0" xfId="0" applyNumberFormat="1" applyFont="1"/>
    <xf numFmtId="0" fontId="6" fillId="3" borderId="3" xfId="0" applyFont="1" applyFill="1" applyBorder="1" applyAlignment="1">
      <alignment horizontal="center" vertical="center"/>
    </xf>
    <xf numFmtId="167" fontId="3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8" fontId="3" fillId="0" borderId="0" xfId="0" applyNumberFormat="1" applyFont="1"/>
    <xf numFmtId="0" fontId="3" fillId="4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6" fontId="3" fillId="0" borderId="0" xfId="0" applyNumberFormat="1" applyFont="1"/>
    <xf numFmtId="164" fontId="3" fillId="0" borderId="0" xfId="0" applyNumberFormat="1" applyFont="1"/>
    <xf numFmtId="0" fontId="3" fillId="9" borderId="20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9" fontId="2" fillId="9" borderId="3" xfId="2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9" fontId="2" fillId="9" borderId="20" xfId="2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 wrapText="1"/>
    </xf>
    <xf numFmtId="9" fontId="2" fillId="9" borderId="24" xfId="2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9" fontId="2" fillId="9" borderId="20" xfId="2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/>
    </xf>
    <xf numFmtId="9" fontId="4" fillId="9" borderId="20" xfId="2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9" fontId="2" fillId="9" borderId="24" xfId="2" applyFont="1" applyFill="1" applyBorder="1" applyAlignment="1">
      <alignment horizontal="center" vertical="center"/>
    </xf>
    <xf numFmtId="9" fontId="2" fillId="9" borderId="13" xfId="2" applyFont="1" applyFill="1" applyBorder="1" applyAlignment="1">
      <alignment horizontal="center" vertical="center"/>
    </xf>
    <xf numFmtId="9" fontId="3" fillId="9" borderId="3" xfId="2" applyFont="1" applyFill="1" applyBorder="1" applyAlignment="1">
      <alignment horizontal="center" vertical="center"/>
    </xf>
    <xf numFmtId="1" fontId="2" fillId="9" borderId="3" xfId="0" applyNumberFormat="1" applyFont="1" applyFill="1" applyBorder="1" applyAlignment="1">
      <alignment horizontal="center" vertical="center"/>
    </xf>
    <xf numFmtId="9" fontId="7" fillId="9" borderId="9" xfId="2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 wrapText="1"/>
    </xf>
    <xf numFmtId="166" fontId="6" fillId="9" borderId="24" xfId="1" applyNumberFormat="1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166" fontId="6" fillId="9" borderId="20" xfId="1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166" fontId="6" fillId="9" borderId="3" xfId="1" applyNumberFormat="1" applyFont="1" applyFill="1" applyBorder="1" applyAlignment="1">
      <alignment vertical="center" wrapText="1"/>
    </xf>
    <xf numFmtId="166" fontId="6" fillId="9" borderId="3" xfId="1" applyNumberFormat="1" applyFont="1" applyFill="1" applyBorder="1" applyAlignment="1">
      <alignment horizontal="center" vertical="center" wrapText="1"/>
    </xf>
    <xf numFmtId="166" fontId="6" fillId="9" borderId="24" xfId="1" applyNumberFormat="1" applyFont="1" applyFill="1" applyBorder="1" applyAlignment="1">
      <alignment vertical="center" wrapText="1"/>
    </xf>
    <xf numFmtId="166" fontId="6" fillId="9" borderId="24" xfId="1" applyNumberFormat="1" applyFont="1" applyFill="1" applyBorder="1" applyAlignment="1">
      <alignment horizontal="right" vertical="center" wrapText="1"/>
    </xf>
    <xf numFmtId="166" fontId="6" fillId="9" borderId="20" xfId="1" applyNumberFormat="1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66" fontId="6" fillId="9" borderId="1" xfId="1" applyNumberFormat="1" applyFont="1" applyFill="1" applyBorder="1" applyAlignment="1">
      <alignment horizontal="center" vertical="center" wrapText="1"/>
    </xf>
    <xf numFmtId="166" fontId="6" fillId="9" borderId="1" xfId="1" applyNumberFormat="1" applyFont="1" applyFill="1" applyBorder="1" applyAlignment="1">
      <alignment vertical="center" wrapText="1"/>
    </xf>
    <xf numFmtId="0" fontId="3" fillId="9" borderId="13" xfId="0" applyFont="1" applyFill="1" applyBorder="1" applyAlignment="1">
      <alignment horizontal="center" vertical="center" wrapText="1"/>
    </xf>
    <xf numFmtId="166" fontId="6" fillId="9" borderId="13" xfId="1" applyNumberFormat="1" applyFont="1" applyFill="1" applyBorder="1" applyAlignment="1">
      <alignment vertical="center" wrapText="1"/>
    </xf>
    <xf numFmtId="166" fontId="4" fillId="10" borderId="5" xfId="0" applyNumberFormat="1" applyFont="1" applyFill="1" applyBorder="1"/>
    <xf numFmtId="166" fontId="2" fillId="10" borderId="9" xfId="0" applyNumberFormat="1" applyFont="1" applyFill="1" applyBorder="1"/>
    <xf numFmtId="168" fontId="2" fillId="10" borderId="9" xfId="0" applyNumberFormat="1" applyFont="1" applyFill="1" applyBorder="1"/>
    <xf numFmtId="9" fontId="2" fillId="10" borderId="32" xfId="0" applyNumberFormat="1" applyFont="1" applyFill="1" applyBorder="1" applyAlignment="1">
      <alignment horizontal="center" vertical="center"/>
    </xf>
    <xf numFmtId="166" fontId="2" fillId="10" borderId="4" xfId="0" applyNumberFormat="1" applyFont="1" applyFill="1" applyBorder="1"/>
    <xf numFmtId="169" fontId="3" fillId="0" borderId="0" xfId="0" applyNumberFormat="1" applyFont="1"/>
    <xf numFmtId="0" fontId="3" fillId="3" borderId="2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66" fontId="6" fillId="9" borderId="1" xfId="1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9" fontId="2" fillId="9" borderId="20" xfId="2" applyFont="1" applyFill="1" applyBorder="1" applyAlignment="1">
      <alignment horizontal="center" vertical="center"/>
    </xf>
    <xf numFmtId="9" fontId="2" fillId="9" borderId="3" xfId="2" applyFont="1" applyFill="1" applyBorder="1" applyAlignment="1">
      <alignment horizontal="center" vertical="center"/>
    </xf>
    <xf numFmtId="9" fontId="2" fillId="9" borderId="24" xfId="2" applyFont="1" applyFill="1" applyBorder="1" applyAlignment="1">
      <alignment horizontal="center" vertical="center"/>
    </xf>
    <xf numFmtId="166" fontId="2" fillId="9" borderId="21" xfId="0" applyNumberFormat="1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168" fontId="8" fillId="9" borderId="13" xfId="1" applyNumberFormat="1" applyFont="1" applyFill="1" applyBorder="1" applyAlignment="1">
      <alignment horizontal="center" vertical="center" wrapText="1" readingOrder="1"/>
    </xf>
    <xf numFmtId="168" fontId="8" fillId="9" borderId="2" xfId="1" applyNumberFormat="1" applyFont="1" applyFill="1" applyBorder="1" applyAlignment="1">
      <alignment horizontal="center" vertical="center" wrapText="1" readingOrder="1"/>
    </xf>
    <xf numFmtId="168" fontId="8" fillId="9" borderId="17" xfId="1" applyNumberFormat="1" applyFont="1" applyFill="1" applyBorder="1" applyAlignment="1">
      <alignment horizontal="center" vertical="center" wrapText="1" readingOrder="1"/>
    </xf>
    <xf numFmtId="9" fontId="2" fillId="9" borderId="29" xfId="2" applyFont="1" applyFill="1" applyBorder="1" applyAlignment="1">
      <alignment horizontal="center" vertical="center"/>
    </xf>
    <xf numFmtId="9" fontId="2" fillId="9" borderId="16" xfId="2" applyFont="1" applyFill="1" applyBorder="1" applyAlignment="1">
      <alignment horizontal="center" vertical="center"/>
    </xf>
    <xf numFmtId="9" fontId="2" fillId="9" borderId="30" xfId="2" applyFont="1" applyFill="1" applyBorder="1" applyAlignment="1">
      <alignment horizontal="center" vertical="center"/>
    </xf>
    <xf numFmtId="168" fontId="8" fillId="9" borderId="20" xfId="1" applyNumberFormat="1" applyFont="1" applyFill="1" applyBorder="1" applyAlignment="1">
      <alignment horizontal="center" vertical="center" wrapText="1" readingOrder="1"/>
    </xf>
    <xf numFmtId="168" fontId="8" fillId="9" borderId="3" xfId="1" applyNumberFormat="1" applyFont="1" applyFill="1" applyBorder="1" applyAlignment="1">
      <alignment horizontal="center" vertical="center" wrapText="1" readingOrder="1"/>
    </xf>
    <xf numFmtId="168" fontId="8" fillId="9" borderId="24" xfId="1" applyNumberFormat="1" applyFont="1" applyFill="1" applyBorder="1" applyAlignment="1">
      <alignment horizontal="center" vertical="center" wrapText="1" readingOrder="1"/>
    </xf>
    <xf numFmtId="166" fontId="2" fillId="9" borderId="20" xfId="0" applyNumberFormat="1" applyFont="1" applyFill="1" applyBorder="1" applyAlignment="1">
      <alignment horizontal="center" vertical="center"/>
    </xf>
    <xf numFmtId="166" fontId="2" fillId="9" borderId="3" xfId="0" applyNumberFormat="1" applyFont="1" applyFill="1" applyBorder="1" applyAlignment="1">
      <alignment horizontal="center" vertical="center"/>
    </xf>
    <xf numFmtId="166" fontId="2" fillId="9" borderId="24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9" fontId="2" fillId="9" borderId="13" xfId="2" applyFont="1" applyFill="1" applyBorder="1" applyAlignment="1">
      <alignment horizontal="center" vertical="center"/>
    </xf>
    <xf numFmtId="9" fontId="2" fillId="9" borderId="17" xfId="2" applyFont="1" applyFill="1" applyBorder="1" applyAlignment="1">
      <alignment horizontal="center" vertical="center"/>
    </xf>
    <xf numFmtId="9" fontId="2" fillId="9" borderId="13" xfId="2" applyFont="1" applyFill="1" applyBorder="1" applyAlignment="1">
      <alignment horizontal="center" vertical="center" wrapText="1"/>
    </xf>
    <xf numFmtId="9" fontId="2" fillId="9" borderId="17" xfId="2" applyFont="1" applyFill="1" applyBorder="1" applyAlignment="1">
      <alignment horizontal="center" vertical="center" wrapText="1"/>
    </xf>
    <xf numFmtId="165" fontId="8" fillId="9" borderId="13" xfId="1" applyFont="1" applyFill="1" applyBorder="1" applyAlignment="1">
      <alignment horizontal="center" vertical="center" wrapText="1" readingOrder="1"/>
    </xf>
    <xf numFmtId="165" fontId="8" fillId="9" borderId="2" xfId="1" applyFont="1" applyFill="1" applyBorder="1" applyAlignment="1">
      <alignment horizontal="center" vertical="center" wrapText="1" readingOrder="1"/>
    </xf>
    <xf numFmtId="165" fontId="8" fillId="9" borderId="17" xfId="1" applyFont="1" applyFill="1" applyBorder="1" applyAlignment="1">
      <alignment horizontal="center" vertical="center" wrapText="1" readingOrder="1"/>
    </xf>
    <xf numFmtId="168" fontId="8" fillId="9" borderId="29" xfId="1" applyNumberFormat="1" applyFont="1" applyFill="1" applyBorder="1" applyAlignment="1">
      <alignment horizontal="center" vertical="center" wrapText="1" readingOrder="1"/>
    </xf>
    <xf numFmtId="168" fontId="8" fillId="9" borderId="30" xfId="1" applyNumberFormat="1" applyFont="1" applyFill="1" applyBorder="1" applyAlignment="1">
      <alignment horizontal="center" vertical="center" wrapText="1" readingOrder="1"/>
    </xf>
    <xf numFmtId="168" fontId="8" fillId="9" borderId="26" xfId="1" applyNumberFormat="1" applyFont="1" applyFill="1" applyBorder="1" applyAlignment="1">
      <alignment horizontal="center" vertical="center" wrapText="1" readingOrder="1"/>
    </xf>
    <xf numFmtId="168" fontId="8" fillId="9" borderId="28" xfId="1" applyNumberFormat="1" applyFont="1" applyFill="1" applyBorder="1" applyAlignment="1">
      <alignment horizontal="center" vertical="center" wrapText="1" readingOrder="1"/>
    </xf>
    <xf numFmtId="9" fontId="2" fillId="9" borderId="31" xfId="2" applyFont="1" applyFill="1" applyBorder="1" applyAlignment="1">
      <alignment horizontal="center" vertical="center"/>
    </xf>
    <xf numFmtId="9" fontId="2" fillId="9" borderId="18" xfId="2" applyFont="1" applyFill="1" applyBorder="1" applyAlignment="1">
      <alignment horizontal="center" vertical="center"/>
    </xf>
    <xf numFmtId="166" fontId="2" fillId="9" borderId="22" xfId="0" applyNumberFormat="1" applyFont="1" applyFill="1" applyBorder="1" applyAlignment="1">
      <alignment horizontal="center" vertical="center"/>
    </xf>
    <xf numFmtId="166" fontId="2" fillId="9" borderId="25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169" fontId="2" fillId="9" borderId="29" xfId="2" applyNumberFormat="1" applyFont="1" applyFill="1" applyBorder="1" applyAlignment="1">
      <alignment horizontal="center" vertical="center"/>
    </xf>
    <xf numFmtId="169" fontId="2" fillId="9" borderId="16" xfId="2" applyNumberFormat="1" applyFont="1" applyFill="1" applyBorder="1" applyAlignment="1">
      <alignment horizontal="center" vertical="center"/>
    </xf>
    <xf numFmtId="169" fontId="2" fillId="9" borderId="30" xfId="2" applyNumberFormat="1" applyFont="1" applyFill="1" applyBorder="1" applyAlignment="1">
      <alignment horizontal="center" vertical="center"/>
    </xf>
    <xf numFmtId="166" fontId="6" fillId="9" borderId="20" xfId="1" applyNumberFormat="1" applyFont="1" applyFill="1" applyBorder="1" applyAlignment="1">
      <alignment horizontal="center" vertical="center"/>
    </xf>
    <xf numFmtId="166" fontId="6" fillId="9" borderId="3" xfId="1" applyNumberFormat="1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9" fontId="2" fillId="9" borderId="2" xfId="2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15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6" borderId="8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166" fontId="6" fillId="9" borderId="1" xfId="1" applyNumberFormat="1" applyFont="1" applyFill="1" applyBorder="1" applyAlignment="1">
      <alignment horizontal="center" vertical="center" wrapText="1"/>
    </xf>
    <xf numFmtId="166" fontId="6" fillId="9" borderId="4" xfId="1" applyNumberFormat="1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9" fontId="2" fillId="9" borderId="1" xfId="2" applyFont="1" applyFill="1" applyBorder="1" applyAlignment="1">
      <alignment horizontal="center" vertical="center"/>
    </xf>
    <xf numFmtId="9" fontId="2" fillId="9" borderId="4" xfId="2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9" fontId="2" fillId="9" borderId="2" xfId="2" applyFont="1" applyFill="1" applyBorder="1" applyAlignment="1">
      <alignment horizontal="center" vertical="center" wrapText="1"/>
    </xf>
    <xf numFmtId="9" fontId="2" fillId="9" borderId="4" xfId="2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9" fontId="4" fillId="9" borderId="13" xfId="2" applyFont="1" applyFill="1" applyBorder="1" applyAlignment="1">
      <alignment horizontal="center" vertical="center"/>
    </xf>
    <xf numFmtId="9" fontId="4" fillId="9" borderId="2" xfId="2" applyFont="1" applyFill="1" applyBorder="1" applyAlignment="1">
      <alignment horizontal="center" vertical="center"/>
    </xf>
    <xf numFmtId="9" fontId="4" fillId="9" borderId="17" xfId="2" applyFont="1" applyFill="1" applyBorder="1" applyAlignment="1">
      <alignment horizontal="center" vertical="center"/>
    </xf>
    <xf numFmtId="9" fontId="4" fillId="9" borderId="1" xfId="2" applyFont="1" applyFill="1" applyBorder="1" applyAlignment="1">
      <alignment horizontal="center" vertical="center"/>
    </xf>
    <xf numFmtId="166" fontId="6" fillId="9" borderId="17" xfId="1" applyNumberFormat="1" applyFont="1" applyFill="1" applyBorder="1" applyAlignment="1">
      <alignment horizontal="center" vertical="center" wrapText="1"/>
    </xf>
    <xf numFmtId="166" fontId="6" fillId="9" borderId="20" xfId="1" applyNumberFormat="1" applyFont="1" applyFill="1" applyBorder="1" applyAlignment="1">
      <alignment horizontal="center" vertical="center" wrapText="1"/>
    </xf>
    <xf numFmtId="166" fontId="6" fillId="9" borderId="3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166" fontId="2" fillId="9" borderId="13" xfId="0" applyNumberFormat="1" applyFont="1" applyFill="1" applyBorder="1" applyAlignment="1">
      <alignment horizontal="center" vertical="center"/>
    </xf>
    <xf numFmtId="166" fontId="2" fillId="9" borderId="2" xfId="0" applyNumberFormat="1" applyFont="1" applyFill="1" applyBorder="1" applyAlignment="1">
      <alignment horizontal="center" vertical="center"/>
    </xf>
    <xf numFmtId="166" fontId="2" fillId="9" borderId="17" xfId="0" applyNumberFormat="1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 wrapText="1"/>
    </xf>
    <xf numFmtId="166" fontId="2" fillId="9" borderId="36" xfId="0" applyNumberFormat="1" applyFont="1" applyFill="1" applyBorder="1" applyAlignment="1">
      <alignment horizontal="center" vertical="center"/>
    </xf>
    <xf numFmtId="166" fontId="2" fillId="9" borderId="37" xfId="0" applyNumberFormat="1" applyFont="1" applyFill="1" applyBorder="1" applyAlignment="1">
      <alignment horizontal="center" vertical="center"/>
    </xf>
    <xf numFmtId="169" fontId="2" fillId="9" borderId="20" xfId="2" applyNumberFormat="1" applyFont="1" applyFill="1" applyBorder="1" applyAlignment="1">
      <alignment horizontal="center" vertical="center"/>
    </xf>
    <xf numFmtId="169" fontId="2" fillId="9" borderId="3" xfId="2" applyNumberFormat="1" applyFont="1" applyFill="1" applyBorder="1" applyAlignment="1">
      <alignment horizontal="center" vertical="center"/>
    </xf>
    <xf numFmtId="169" fontId="2" fillId="9" borderId="24" xfId="2" applyNumberFormat="1" applyFont="1" applyFill="1" applyBorder="1" applyAlignment="1">
      <alignment horizontal="center" vertical="center"/>
    </xf>
    <xf numFmtId="9" fontId="2" fillId="9" borderId="13" xfId="2" applyNumberFormat="1" applyFont="1" applyFill="1" applyBorder="1" applyAlignment="1">
      <alignment horizontal="center" vertical="center"/>
    </xf>
    <xf numFmtId="9" fontId="2" fillId="9" borderId="2" xfId="2" applyNumberFormat="1" applyFont="1" applyFill="1" applyBorder="1" applyAlignment="1">
      <alignment horizontal="center" vertical="center"/>
    </xf>
    <xf numFmtId="9" fontId="2" fillId="9" borderId="17" xfId="2" applyNumberFormat="1" applyFont="1" applyFill="1" applyBorder="1" applyAlignment="1">
      <alignment horizontal="center" vertical="center"/>
    </xf>
    <xf numFmtId="166" fontId="2" fillId="9" borderId="42" xfId="0" applyNumberFormat="1" applyFont="1" applyFill="1" applyBorder="1" applyAlignment="1">
      <alignment horizontal="center" vertical="center"/>
    </xf>
    <xf numFmtId="168" fontId="8" fillId="9" borderId="20" xfId="1" applyNumberFormat="1" applyFont="1" applyFill="1" applyBorder="1" applyAlignment="1">
      <alignment vertical="center" wrapText="1" readingOrder="1"/>
    </xf>
    <xf numFmtId="168" fontId="8" fillId="9" borderId="3" xfId="1" applyNumberFormat="1" applyFont="1" applyFill="1" applyBorder="1" applyAlignment="1">
      <alignment vertical="center" wrapText="1" readingOrder="1"/>
    </xf>
    <xf numFmtId="168" fontId="8" fillId="9" borderId="24" xfId="1" applyNumberFormat="1" applyFont="1" applyFill="1" applyBorder="1" applyAlignment="1">
      <alignment vertical="center" wrapText="1" readingOrder="1"/>
    </xf>
    <xf numFmtId="9" fontId="2" fillId="9" borderId="41" xfId="2" applyFont="1" applyFill="1" applyBorder="1" applyAlignment="1">
      <alignment horizontal="center" vertical="center"/>
    </xf>
    <xf numFmtId="166" fontId="2" fillId="9" borderId="38" xfId="0" applyNumberFormat="1" applyFont="1" applyFill="1" applyBorder="1" applyAlignment="1">
      <alignment horizontal="center" vertical="center"/>
    </xf>
    <xf numFmtId="9" fontId="2" fillId="9" borderId="20" xfId="2" applyFont="1" applyFill="1" applyBorder="1" applyAlignment="1">
      <alignment horizontal="center" vertical="center"/>
    </xf>
    <xf numFmtId="9" fontId="2" fillId="9" borderId="3" xfId="2" applyFont="1" applyFill="1" applyBorder="1" applyAlignment="1">
      <alignment horizontal="center" vertical="center"/>
    </xf>
    <xf numFmtId="9" fontId="2" fillId="9" borderId="24" xfId="2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166" fontId="2" fillId="9" borderId="4" xfId="0" applyNumberFormat="1" applyFont="1" applyFill="1" applyBorder="1" applyAlignment="1">
      <alignment horizontal="center" vertical="center"/>
    </xf>
    <xf numFmtId="168" fontId="8" fillId="9" borderId="4" xfId="1" applyNumberFormat="1" applyFont="1" applyFill="1" applyBorder="1" applyAlignment="1">
      <alignment horizontal="center" vertical="center" wrapText="1" readingOrder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6"/>
  <sheetViews>
    <sheetView tabSelected="1" topLeftCell="D22" zoomScaleNormal="100" workbookViewId="0">
      <selection activeCell="M4" sqref="M4:U4"/>
    </sheetView>
  </sheetViews>
  <sheetFormatPr baseColWidth="10" defaultColWidth="11.42578125" defaultRowHeight="11.25" x14ac:dyDescent="0.2"/>
  <cols>
    <col min="1" max="1" width="17.42578125" style="1" customWidth="1"/>
    <col min="2" max="2" width="18.140625" style="1" customWidth="1"/>
    <col min="3" max="3" width="16.28515625" style="1" customWidth="1"/>
    <col min="4" max="4" width="16.5703125" style="1" customWidth="1"/>
    <col min="5" max="5" width="18.140625" style="1" customWidth="1"/>
    <col min="6" max="6" width="23" style="1" customWidth="1"/>
    <col min="7" max="7" width="19.28515625" style="1" customWidth="1"/>
    <col min="8" max="8" width="11.5703125" style="1" bestFit="1" customWidth="1"/>
    <col min="9" max="9" width="12.5703125" style="1" customWidth="1"/>
    <col min="10" max="10" width="11.5703125" style="1" customWidth="1"/>
    <col min="11" max="11" width="13.5703125" style="1" customWidth="1"/>
    <col min="12" max="12" width="15.42578125" style="1" customWidth="1"/>
    <col min="13" max="13" width="20.140625" style="1" customWidth="1"/>
    <col min="14" max="14" width="14.85546875" style="1" customWidth="1"/>
    <col min="15" max="15" width="13.28515625" style="5" bestFit="1" customWidth="1"/>
    <col min="16" max="16" width="17" style="1" bestFit="1" customWidth="1"/>
    <col min="17" max="19" width="16.28515625" style="1" customWidth="1"/>
    <col min="20" max="20" width="12.42578125" style="1" customWidth="1"/>
    <col min="21" max="21" width="13.5703125" style="1" bestFit="1" customWidth="1"/>
    <col min="22" max="22" width="11.42578125" style="1"/>
    <col min="23" max="23" width="12" style="1" bestFit="1" customWidth="1"/>
    <col min="24" max="24" width="12.85546875" style="1" bestFit="1" customWidth="1"/>
    <col min="25" max="16384" width="11.42578125" style="1"/>
  </cols>
  <sheetData>
    <row r="1" spans="1:21" ht="5.25" customHeight="1" thickBot="1" x14ac:dyDescent="0.25"/>
    <row r="2" spans="1:21" ht="15" customHeight="1" thickBot="1" x14ac:dyDescent="0.25">
      <c r="A2" s="251" t="s">
        <v>129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3"/>
    </row>
    <row r="3" spans="1:21" ht="4.5" customHeight="1" thickBot="1" x14ac:dyDescent="0.25"/>
    <row r="4" spans="1:21" ht="15.75" customHeight="1" thickBot="1" x14ac:dyDescent="0.25">
      <c r="A4" s="251" t="s">
        <v>65</v>
      </c>
      <c r="B4" s="252"/>
      <c r="C4" s="252"/>
      <c r="D4" s="253"/>
      <c r="E4" s="254" t="s">
        <v>5</v>
      </c>
      <c r="F4" s="256" t="s">
        <v>68</v>
      </c>
      <c r="G4" s="254" t="s">
        <v>106</v>
      </c>
      <c r="H4" s="258" t="s">
        <v>6</v>
      </c>
      <c r="I4" s="254" t="s">
        <v>130</v>
      </c>
      <c r="J4" s="254" t="s">
        <v>131</v>
      </c>
      <c r="K4" s="254" t="s">
        <v>132</v>
      </c>
      <c r="L4" s="260" t="s">
        <v>8</v>
      </c>
      <c r="M4" s="262" t="s">
        <v>133</v>
      </c>
      <c r="N4" s="263"/>
      <c r="O4" s="263"/>
      <c r="P4" s="263"/>
      <c r="Q4" s="263"/>
      <c r="R4" s="263"/>
      <c r="S4" s="263"/>
      <c r="T4" s="263"/>
      <c r="U4" s="264"/>
    </row>
    <row r="5" spans="1:21" ht="47.25" customHeight="1" thickBot="1" x14ac:dyDescent="0.25">
      <c r="A5" s="2" t="s">
        <v>99</v>
      </c>
      <c r="B5" s="2" t="s">
        <v>64</v>
      </c>
      <c r="C5" s="2" t="s">
        <v>107</v>
      </c>
      <c r="D5" s="2" t="s">
        <v>63</v>
      </c>
      <c r="E5" s="255"/>
      <c r="F5" s="257"/>
      <c r="G5" s="255"/>
      <c r="H5" s="259"/>
      <c r="I5" s="255"/>
      <c r="J5" s="255"/>
      <c r="K5" s="255"/>
      <c r="L5" s="261"/>
      <c r="M5" s="31" t="s">
        <v>10</v>
      </c>
      <c r="N5" s="31" t="s">
        <v>11</v>
      </c>
      <c r="O5" s="265" t="s">
        <v>12</v>
      </c>
      <c r="P5" s="266"/>
      <c r="Q5" s="32" t="s">
        <v>103</v>
      </c>
      <c r="R5" s="33" t="s">
        <v>123</v>
      </c>
      <c r="S5" s="33" t="s">
        <v>124</v>
      </c>
      <c r="T5" s="34" t="s">
        <v>117</v>
      </c>
      <c r="U5" s="33" t="s">
        <v>125</v>
      </c>
    </row>
    <row r="6" spans="1:21" ht="45" customHeight="1" x14ac:dyDescent="0.2">
      <c r="A6" s="153" t="s">
        <v>100</v>
      </c>
      <c r="B6" s="153" t="s">
        <v>66</v>
      </c>
      <c r="C6" s="182" t="s">
        <v>67</v>
      </c>
      <c r="D6" s="197" t="s">
        <v>62</v>
      </c>
      <c r="E6" s="171" t="s">
        <v>57</v>
      </c>
      <c r="F6" s="24" t="s">
        <v>69</v>
      </c>
      <c r="G6" s="28" t="s">
        <v>74</v>
      </c>
      <c r="H6" s="25">
        <v>0</v>
      </c>
      <c r="I6" s="40">
        <v>0</v>
      </c>
      <c r="J6" s="40">
        <v>0</v>
      </c>
      <c r="K6" s="248">
        <f>(J9+J10+J11)/3</f>
        <v>1</v>
      </c>
      <c r="L6" s="204" t="s">
        <v>4</v>
      </c>
      <c r="M6" s="148" t="s">
        <v>25</v>
      </c>
      <c r="N6" s="148" t="s">
        <v>23</v>
      </c>
      <c r="O6" s="226">
        <v>299985141</v>
      </c>
      <c r="P6" s="106">
        <f>O6+O8+O10+O12</f>
        <v>375434830</v>
      </c>
      <c r="Q6" s="103">
        <v>295112767</v>
      </c>
      <c r="R6" s="103">
        <v>0</v>
      </c>
      <c r="S6" s="243">
        <f>R6+Q6</f>
        <v>295112767</v>
      </c>
      <c r="T6" s="236">
        <f>S6/P6</f>
        <v>0.78605591015623133</v>
      </c>
      <c r="U6" s="94">
        <f>P6-S6+4410937</f>
        <v>84733000</v>
      </c>
    </row>
    <row r="7" spans="1:21" ht="34.5" customHeight="1" x14ac:dyDescent="0.2">
      <c r="A7" s="154"/>
      <c r="B7" s="154"/>
      <c r="C7" s="183"/>
      <c r="D7" s="198"/>
      <c r="E7" s="172"/>
      <c r="F7" s="3" t="s">
        <v>70</v>
      </c>
      <c r="G7" s="29" t="s">
        <v>60</v>
      </c>
      <c r="H7" s="26">
        <v>0</v>
      </c>
      <c r="I7" s="41">
        <v>0</v>
      </c>
      <c r="J7" s="41">
        <v>0</v>
      </c>
      <c r="K7" s="249"/>
      <c r="L7" s="205"/>
      <c r="M7" s="149"/>
      <c r="N7" s="149"/>
      <c r="O7" s="227"/>
      <c r="P7" s="107"/>
      <c r="Q7" s="104"/>
      <c r="R7" s="104"/>
      <c r="S7" s="244"/>
      <c r="T7" s="237"/>
      <c r="U7" s="126"/>
    </row>
    <row r="8" spans="1:21" ht="31.5" customHeight="1" x14ac:dyDescent="0.2">
      <c r="A8" s="154"/>
      <c r="B8" s="154"/>
      <c r="C8" s="183"/>
      <c r="D8" s="198"/>
      <c r="E8" s="172"/>
      <c r="F8" s="151" t="s">
        <v>71</v>
      </c>
      <c r="G8" s="29" t="s">
        <v>59</v>
      </c>
      <c r="H8" s="26">
        <v>1</v>
      </c>
      <c r="I8" s="41">
        <v>0</v>
      </c>
      <c r="J8" s="41">
        <v>0</v>
      </c>
      <c r="K8" s="249"/>
      <c r="L8" s="205"/>
      <c r="M8" s="149" t="s">
        <v>54</v>
      </c>
      <c r="N8" s="149" t="s">
        <v>55</v>
      </c>
      <c r="O8" s="227">
        <v>2462063</v>
      </c>
      <c r="P8" s="107"/>
      <c r="Q8" s="104"/>
      <c r="R8" s="104"/>
      <c r="S8" s="244"/>
      <c r="T8" s="237"/>
      <c r="U8" s="126"/>
    </row>
    <row r="9" spans="1:21" ht="39.75" customHeight="1" x14ac:dyDescent="0.2">
      <c r="A9" s="154"/>
      <c r="B9" s="154"/>
      <c r="C9" s="183"/>
      <c r="D9" s="198"/>
      <c r="E9" s="172"/>
      <c r="F9" s="151"/>
      <c r="G9" s="29" t="s">
        <v>58</v>
      </c>
      <c r="H9" s="26">
        <v>12</v>
      </c>
      <c r="I9" s="42">
        <v>12</v>
      </c>
      <c r="J9" s="43">
        <f>I9/H9</f>
        <v>1</v>
      </c>
      <c r="K9" s="249"/>
      <c r="L9" s="205"/>
      <c r="M9" s="149"/>
      <c r="N9" s="149"/>
      <c r="O9" s="227"/>
      <c r="P9" s="107"/>
      <c r="Q9" s="104"/>
      <c r="R9" s="104"/>
      <c r="S9" s="244"/>
      <c r="T9" s="237"/>
      <c r="U9" s="126"/>
    </row>
    <row r="10" spans="1:21" ht="29.25" customHeight="1" x14ac:dyDescent="0.2">
      <c r="A10" s="154"/>
      <c r="B10" s="154"/>
      <c r="C10" s="183"/>
      <c r="D10" s="198"/>
      <c r="E10" s="172"/>
      <c r="F10" s="151" t="s">
        <v>72</v>
      </c>
      <c r="G10" s="29" t="s">
        <v>61</v>
      </c>
      <c r="H10" s="26">
        <v>2</v>
      </c>
      <c r="I10" s="42">
        <v>2</v>
      </c>
      <c r="J10" s="43">
        <f t="shared" ref="J10:J11" si="0">I10/H10</f>
        <v>1</v>
      </c>
      <c r="K10" s="249"/>
      <c r="L10" s="205"/>
      <c r="M10" s="149" t="s">
        <v>50</v>
      </c>
      <c r="N10" s="149" t="s">
        <v>53</v>
      </c>
      <c r="O10" s="227">
        <v>351576</v>
      </c>
      <c r="P10" s="107"/>
      <c r="Q10" s="104"/>
      <c r="R10" s="104"/>
      <c r="S10" s="244"/>
      <c r="T10" s="237"/>
      <c r="U10" s="126"/>
    </row>
    <row r="11" spans="1:21" ht="33.75" x14ac:dyDescent="0.2">
      <c r="A11" s="154"/>
      <c r="B11" s="154"/>
      <c r="C11" s="183"/>
      <c r="D11" s="198"/>
      <c r="E11" s="172"/>
      <c r="F11" s="151"/>
      <c r="G11" s="29" t="s">
        <v>72</v>
      </c>
      <c r="H11" s="26">
        <v>1</v>
      </c>
      <c r="I11" s="42">
        <v>1</v>
      </c>
      <c r="J11" s="43">
        <f t="shared" si="0"/>
        <v>1</v>
      </c>
      <c r="K11" s="249"/>
      <c r="L11" s="205"/>
      <c r="M11" s="149"/>
      <c r="N11" s="149"/>
      <c r="O11" s="227"/>
      <c r="P11" s="107"/>
      <c r="Q11" s="104"/>
      <c r="R11" s="104"/>
      <c r="S11" s="244"/>
      <c r="T11" s="237"/>
      <c r="U11" s="126"/>
    </row>
    <row r="12" spans="1:21" ht="22.5" customHeight="1" thickBot="1" x14ac:dyDescent="0.25">
      <c r="A12" s="154"/>
      <c r="B12" s="154"/>
      <c r="C12" s="183"/>
      <c r="D12" s="198"/>
      <c r="E12" s="173"/>
      <c r="F12" s="30" t="s">
        <v>73</v>
      </c>
      <c r="G12" s="35"/>
      <c r="H12" s="27">
        <v>0</v>
      </c>
      <c r="I12" s="44">
        <v>0</v>
      </c>
      <c r="J12" s="44">
        <v>0</v>
      </c>
      <c r="K12" s="250"/>
      <c r="L12" s="206"/>
      <c r="M12" s="59" t="s">
        <v>26</v>
      </c>
      <c r="N12" s="59" t="s">
        <v>18</v>
      </c>
      <c r="O12" s="67">
        <v>72636050</v>
      </c>
      <c r="P12" s="108"/>
      <c r="Q12" s="105"/>
      <c r="R12" s="105"/>
      <c r="S12" s="245"/>
      <c r="T12" s="238"/>
      <c r="U12" s="127"/>
    </row>
    <row r="13" spans="1:21" ht="68.25" customHeight="1" x14ac:dyDescent="0.2">
      <c r="A13" s="154"/>
      <c r="B13" s="154"/>
      <c r="C13" s="183"/>
      <c r="D13" s="199"/>
      <c r="E13" s="174" t="s">
        <v>19</v>
      </c>
      <c r="F13" s="139" t="s">
        <v>127</v>
      </c>
      <c r="G13" s="28" t="s">
        <v>136</v>
      </c>
      <c r="H13" s="25">
        <v>12</v>
      </c>
      <c r="I13" s="45">
        <v>12</v>
      </c>
      <c r="J13" s="46">
        <f>I13/H13</f>
        <v>1</v>
      </c>
      <c r="K13" s="113">
        <f>(J13+J14+J15)/3</f>
        <v>1</v>
      </c>
      <c r="L13" s="109" t="s">
        <v>4</v>
      </c>
      <c r="M13" s="61" t="s">
        <v>20</v>
      </c>
      <c r="N13" s="61" t="s">
        <v>21</v>
      </c>
      <c r="O13" s="62">
        <v>8750000</v>
      </c>
      <c r="P13" s="229">
        <f>O13+O14+O15+O16</f>
        <v>130833474</v>
      </c>
      <c r="Q13" s="97">
        <v>18750000</v>
      </c>
      <c r="R13" s="97">
        <v>0</v>
      </c>
      <c r="S13" s="97">
        <f>Q13+R13</f>
        <v>18750000</v>
      </c>
      <c r="T13" s="239">
        <f>S13/P13</f>
        <v>0.14331194782766374</v>
      </c>
      <c r="U13" s="234">
        <f>P13-S13</f>
        <v>112083474</v>
      </c>
    </row>
    <row r="14" spans="1:21" ht="28.5" customHeight="1" x14ac:dyDescent="0.2">
      <c r="A14" s="154"/>
      <c r="B14" s="154"/>
      <c r="C14" s="183"/>
      <c r="D14" s="199"/>
      <c r="E14" s="175"/>
      <c r="F14" s="186"/>
      <c r="G14" s="29" t="s">
        <v>126</v>
      </c>
      <c r="H14" s="26">
        <v>2</v>
      </c>
      <c r="I14" s="42">
        <v>2</v>
      </c>
      <c r="J14" s="43">
        <f>I14/H14</f>
        <v>1</v>
      </c>
      <c r="K14" s="152"/>
      <c r="L14" s="187"/>
      <c r="M14" s="63" t="s">
        <v>22</v>
      </c>
      <c r="N14" s="63" t="s">
        <v>23</v>
      </c>
      <c r="O14" s="65">
        <f>324925708+109060981-433986689</f>
        <v>0</v>
      </c>
      <c r="P14" s="230"/>
      <c r="Q14" s="98"/>
      <c r="R14" s="98"/>
      <c r="S14" s="98"/>
      <c r="T14" s="240"/>
      <c r="U14" s="235"/>
    </row>
    <row r="15" spans="1:21" ht="15" customHeight="1" x14ac:dyDescent="0.2">
      <c r="A15" s="154"/>
      <c r="B15" s="154"/>
      <c r="C15" s="183"/>
      <c r="D15" s="199"/>
      <c r="E15" s="175"/>
      <c r="F15" s="186"/>
      <c r="G15" s="177" t="s">
        <v>46</v>
      </c>
      <c r="H15" s="178">
        <v>1</v>
      </c>
      <c r="I15" s="180">
        <v>1</v>
      </c>
      <c r="J15" s="208">
        <f>I15/H15</f>
        <v>1</v>
      </c>
      <c r="K15" s="152"/>
      <c r="L15" s="187"/>
      <c r="M15" s="63" t="s">
        <v>49</v>
      </c>
      <c r="N15" s="63" t="s">
        <v>33</v>
      </c>
      <c r="O15" s="64">
        <v>110218714</v>
      </c>
      <c r="P15" s="230"/>
      <c r="Q15" s="98"/>
      <c r="R15" s="98"/>
      <c r="S15" s="98"/>
      <c r="T15" s="240"/>
      <c r="U15" s="235"/>
    </row>
    <row r="16" spans="1:21" ht="44.25" customHeight="1" thickBot="1" x14ac:dyDescent="0.25">
      <c r="A16" s="154"/>
      <c r="B16" s="154"/>
      <c r="C16" s="183"/>
      <c r="D16" s="200"/>
      <c r="E16" s="176"/>
      <c r="F16" s="140"/>
      <c r="G16" s="110"/>
      <c r="H16" s="179"/>
      <c r="I16" s="181"/>
      <c r="J16" s="114"/>
      <c r="K16" s="114"/>
      <c r="L16" s="110"/>
      <c r="M16" s="59" t="s">
        <v>24</v>
      </c>
      <c r="N16" s="59" t="s">
        <v>18</v>
      </c>
      <c r="O16" s="66">
        <f>311864760-300000000</f>
        <v>11864760</v>
      </c>
      <c r="P16" s="231"/>
      <c r="Q16" s="99"/>
      <c r="R16" s="99"/>
      <c r="S16" s="99"/>
      <c r="T16" s="241"/>
      <c r="U16" s="247"/>
    </row>
    <row r="17" spans="1:24" ht="21.75" customHeight="1" x14ac:dyDescent="0.2">
      <c r="A17" s="154"/>
      <c r="B17" s="154"/>
      <c r="C17" s="183"/>
      <c r="D17" s="190" t="s">
        <v>40</v>
      </c>
      <c r="E17" s="193" t="s">
        <v>40</v>
      </c>
      <c r="F17" s="196" t="s">
        <v>104</v>
      </c>
      <c r="G17" s="213" t="s">
        <v>48</v>
      </c>
      <c r="H17" s="213">
        <v>60</v>
      </c>
      <c r="I17" s="214">
        <v>369</v>
      </c>
      <c r="J17" s="216">
        <v>1</v>
      </c>
      <c r="K17" s="216">
        <f>+(J17+J19)/2</f>
        <v>1</v>
      </c>
      <c r="L17" s="213" t="s">
        <v>4</v>
      </c>
      <c r="M17" s="168" t="s">
        <v>42</v>
      </c>
      <c r="N17" s="168" t="s">
        <v>23</v>
      </c>
      <c r="O17" s="170">
        <v>361233000</v>
      </c>
      <c r="P17" s="267">
        <f>O17+O19</f>
        <v>872231500</v>
      </c>
      <c r="Q17" s="268">
        <v>808943053</v>
      </c>
      <c r="R17" s="98">
        <v>0</v>
      </c>
      <c r="S17" s="98">
        <f>R17+Q17</f>
        <v>808943053</v>
      </c>
      <c r="T17" s="246">
        <f>S17/P17</f>
        <v>0.92744076887844573</v>
      </c>
      <c r="U17" s="242">
        <f>P17-S17+19899492</f>
        <v>83187939</v>
      </c>
      <c r="W17" s="38">
        <f>U17-83187939</f>
        <v>0</v>
      </c>
    </row>
    <row r="18" spans="1:24" ht="11.25" customHeight="1" x14ac:dyDescent="0.2">
      <c r="A18" s="154"/>
      <c r="B18" s="154"/>
      <c r="C18" s="183"/>
      <c r="D18" s="191"/>
      <c r="E18" s="194"/>
      <c r="F18" s="151"/>
      <c r="G18" s="205"/>
      <c r="H18" s="205"/>
      <c r="I18" s="215"/>
      <c r="J18" s="217"/>
      <c r="K18" s="216"/>
      <c r="L18" s="205"/>
      <c r="M18" s="149"/>
      <c r="N18" s="149"/>
      <c r="O18" s="227"/>
      <c r="P18" s="107"/>
      <c r="Q18" s="104"/>
      <c r="R18" s="98"/>
      <c r="S18" s="98"/>
      <c r="T18" s="101"/>
      <c r="U18" s="95"/>
    </row>
    <row r="19" spans="1:24" ht="40.5" customHeight="1" thickBot="1" x14ac:dyDescent="0.25">
      <c r="A19" s="154"/>
      <c r="B19" s="154"/>
      <c r="C19" s="183"/>
      <c r="D19" s="192"/>
      <c r="E19" s="195"/>
      <c r="F19" s="15" t="s">
        <v>75</v>
      </c>
      <c r="G19" s="19" t="s">
        <v>75</v>
      </c>
      <c r="H19" s="19">
        <v>150</v>
      </c>
      <c r="I19" s="47">
        <v>208</v>
      </c>
      <c r="J19" s="48">
        <v>1</v>
      </c>
      <c r="K19" s="116"/>
      <c r="L19" s="206"/>
      <c r="M19" s="59" t="s">
        <v>43</v>
      </c>
      <c r="N19" s="59" t="s">
        <v>18</v>
      </c>
      <c r="O19" s="66">
        <f>74998500+436000000</f>
        <v>510998500</v>
      </c>
      <c r="P19" s="108"/>
      <c r="Q19" s="105"/>
      <c r="R19" s="99"/>
      <c r="S19" s="99"/>
      <c r="T19" s="102"/>
      <c r="U19" s="96"/>
    </row>
    <row r="20" spans="1:24" ht="47.25" customHeight="1" x14ac:dyDescent="0.2">
      <c r="A20" s="154"/>
      <c r="B20" s="154"/>
      <c r="C20" s="183"/>
      <c r="D20" s="182" t="s">
        <v>76</v>
      </c>
      <c r="E20" s="174" t="s">
        <v>36</v>
      </c>
      <c r="F20" s="13" t="s">
        <v>77</v>
      </c>
      <c r="G20" s="17" t="s">
        <v>137</v>
      </c>
      <c r="H20" s="20">
        <v>7500</v>
      </c>
      <c r="I20" s="45">
        <v>14643</v>
      </c>
      <c r="J20" s="50">
        <v>1</v>
      </c>
      <c r="K20" s="113">
        <f>+(J20+J21+J22+J24)/4</f>
        <v>1</v>
      </c>
      <c r="L20" s="109" t="s">
        <v>4</v>
      </c>
      <c r="M20" s="40" t="s">
        <v>56</v>
      </c>
      <c r="N20" s="61" t="s">
        <v>16</v>
      </c>
      <c r="O20" s="68">
        <v>150000000</v>
      </c>
      <c r="P20" s="229">
        <f>O20+O21+O22+O23+O24+O25+O26+O27</f>
        <v>572710516</v>
      </c>
      <c r="Q20" s="97">
        <v>512447926</v>
      </c>
      <c r="R20" s="97">
        <v>0</v>
      </c>
      <c r="S20" s="97">
        <f>R20+Q20</f>
        <v>512447926</v>
      </c>
      <c r="T20" s="113">
        <f>S20/P20</f>
        <v>0.89477652615689007</v>
      </c>
      <c r="U20" s="234">
        <f>P20-S20</f>
        <v>60262590</v>
      </c>
    </row>
    <row r="21" spans="1:24" ht="36" customHeight="1" x14ac:dyDescent="0.2">
      <c r="A21" s="154"/>
      <c r="B21" s="154"/>
      <c r="C21" s="183"/>
      <c r="D21" s="183"/>
      <c r="E21" s="175"/>
      <c r="F21" s="14" t="s">
        <v>78</v>
      </c>
      <c r="G21" s="18" t="s">
        <v>85</v>
      </c>
      <c r="H21" s="21">
        <v>25</v>
      </c>
      <c r="I21" s="42">
        <v>54</v>
      </c>
      <c r="J21" s="43">
        <v>1</v>
      </c>
      <c r="K21" s="152"/>
      <c r="L21" s="187"/>
      <c r="M21" s="69" t="s">
        <v>108</v>
      </c>
      <c r="N21" s="70" t="s">
        <v>109</v>
      </c>
      <c r="O21" s="71">
        <v>48757449</v>
      </c>
      <c r="P21" s="230"/>
      <c r="Q21" s="98"/>
      <c r="R21" s="98"/>
      <c r="S21" s="98"/>
      <c r="T21" s="152"/>
      <c r="U21" s="235"/>
    </row>
    <row r="22" spans="1:24" ht="33.75" customHeight="1" x14ac:dyDescent="0.2">
      <c r="A22" s="154"/>
      <c r="B22" s="154"/>
      <c r="C22" s="183"/>
      <c r="D22" s="183"/>
      <c r="E22" s="175"/>
      <c r="F22" s="185" t="s">
        <v>79</v>
      </c>
      <c r="G22" s="177" t="s">
        <v>84</v>
      </c>
      <c r="H22" s="188">
        <v>2</v>
      </c>
      <c r="I22" s="180">
        <v>8</v>
      </c>
      <c r="J22" s="208">
        <v>1</v>
      </c>
      <c r="K22" s="152"/>
      <c r="L22" s="187"/>
      <c r="M22" s="69" t="s">
        <v>115</v>
      </c>
      <c r="N22" s="63" t="s">
        <v>116</v>
      </c>
      <c r="O22" s="64">
        <v>8463592</v>
      </c>
      <c r="P22" s="230"/>
      <c r="Q22" s="98"/>
      <c r="R22" s="98"/>
      <c r="S22" s="98"/>
      <c r="T22" s="152"/>
      <c r="U22" s="235"/>
    </row>
    <row r="23" spans="1:24" ht="25.5" customHeight="1" x14ac:dyDescent="0.2">
      <c r="A23" s="154"/>
      <c r="B23" s="154"/>
      <c r="C23" s="183"/>
      <c r="D23" s="183"/>
      <c r="E23" s="175"/>
      <c r="F23" s="196"/>
      <c r="G23" s="213"/>
      <c r="H23" s="228"/>
      <c r="I23" s="207"/>
      <c r="J23" s="209"/>
      <c r="K23" s="152"/>
      <c r="L23" s="187"/>
      <c r="M23" s="41" t="s">
        <v>113</v>
      </c>
      <c r="N23" s="70" t="s">
        <v>114</v>
      </c>
      <c r="O23" s="71">
        <v>100346021</v>
      </c>
      <c r="P23" s="230"/>
      <c r="Q23" s="98"/>
      <c r="R23" s="98"/>
      <c r="S23" s="98"/>
      <c r="T23" s="152"/>
      <c r="U23" s="235"/>
    </row>
    <row r="24" spans="1:24" ht="25.5" customHeight="1" x14ac:dyDescent="0.2">
      <c r="A24" s="154"/>
      <c r="B24" s="154"/>
      <c r="C24" s="183"/>
      <c r="D24" s="183"/>
      <c r="E24" s="175"/>
      <c r="F24" s="14" t="s">
        <v>80</v>
      </c>
      <c r="G24" s="37" t="s">
        <v>83</v>
      </c>
      <c r="H24" s="36">
        <v>2</v>
      </c>
      <c r="I24" s="42">
        <v>12</v>
      </c>
      <c r="J24" s="43">
        <v>1</v>
      </c>
      <c r="K24" s="152"/>
      <c r="L24" s="187"/>
      <c r="M24" s="41" t="s">
        <v>112</v>
      </c>
      <c r="N24" s="63" t="s">
        <v>23</v>
      </c>
      <c r="O24" s="65">
        <v>21804612</v>
      </c>
      <c r="P24" s="230"/>
      <c r="Q24" s="98"/>
      <c r="R24" s="98"/>
      <c r="S24" s="98"/>
      <c r="T24" s="152"/>
      <c r="U24" s="235"/>
    </row>
    <row r="25" spans="1:24" ht="34.5" customHeight="1" x14ac:dyDescent="0.2">
      <c r="A25" s="154"/>
      <c r="B25" s="154"/>
      <c r="C25" s="183"/>
      <c r="D25" s="183"/>
      <c r="E25" s="175"/>
      <c r="F25" s="3" t="s">
        <v>81</v>
      </c>
      <c r="G25" s="4" t="s">
        <v>86</v>
      </c>
      <c r="H25" s="8">
        <v>200</v>
      </c>
      <c r="I25" s="49">
        <v>200</v>
      </c>
      <c r="J25" s="43">
        <v>1</v>
      </c>
      <c r="K25" s="152"/>
      <c r="L25" s="187"/>
      <c r="M25" s="41" t="s">
        <v>37</v>
      </c>
      <c r="N25" s="63" t="s">
        <v>18</v>
      </c>
      <c r="O25" s="65">
        <v>126747465</v>
      </c>
      <c r="P25" s="230"/>
      <c r="Q25" s="98"/>
      <c r="R25" s="98"/>
      <c r="S25" s="98"/>
      <c r="T25" s="152"/>
      <c r="U25" s="235"/>
    </row>
    <row r="26" spans="1:24" ht="51.75" customHeight="1" x14ac:dyDescent="0.2">
      <c r="A26" s="154"/>
      <c r="B26" s="154"/>
      <c r="C26" s="183"/>
      <c r="D26" s="183"/>
      <c r="E26" s="175"/>
      <c r="F26" s="185" t="s">
        <v>82</v>
      </c>
      <c r="G26" s="177" t="s">
        <v>82</v>
      </c>
      <c r="H26" s="188">
        <v>1</v>
      </c>
      <c r="I26" s="180">
        <v>1</v>
      </c>
      <c r="J26" s="208">
        <f t="shared" ref="J26:J30" si="1">I26/H26</f>
        <v>1</v>
      </c>
      <c r="K26" s="152"/>
      <c r="L26" s="187"/>
      <c r="M26" s="69" t="s">
        <v>110</v>
      </c>
      <c r="N26" s="70" t="s">
        <v>111</v>
      </c>
      <c r="O26" s="72">
        <v>50896530</v>
      </c>
      <c r="P26" s="230"/>
      <c r="Q26" s="98"/>
      <c r="R26" s="98"/>
      <c r="S26" s="98"/>
      <c r="T26" s="152"/>
      <c r="U26" s="235"/>
    </row>
    <row r="27" spans="1:24" ht="30.75" customHeight="1" thickBot="1" x14ac:dyDescent="0.25">
      <c r="A27" s="155"/>
      <c r="B27" s="155"/>
      <c r="C27" s="184"/>
      <c r="D27" s="184"/>
      <c r="E27" s="175"/>
      <c r="F27" s="186"/>
      <c r="G27" s="187"/>
      <c r="H27" s="178"/>
      <c r="I27" s="189"/>
      <c r="J27" s="152"/>
      <c r="K27" s="152"/>
      <c r="L27" s="187"/>
      <c r="M27" s="85" t="s">
        <v>134</v>
      </c>
      <c r="N27" s="86" t="s">
        <v>135</v>
      </c>
      <c r="O27" s="87">
        <v>65694847</v>
      </c>
      <c r="P27" s="230"/>
      <c r="Q27" s="98"/>
      <c r="R27" s="98"/>
      <c r="S27" s="98"/>
      <c r="T27" s="152"/>
      <c r="U27" s="235"/>
    </row>
    <row r="28" spans="1:24" ht="33.75" customHeight="1" x14ac:dyDescent="0.2">
      <c r="A28" s="153" t="s">
        <v>100</v>
      </c>
      <c r="B28" s="153" t="s">
        <v>66</v>
      </c>
      <c r="C28" s="156" t="s">
        <v>87</v>
      </c>
      <c r="D28" s="156" t="s">
        <v>88</v>
      </c>
      <c r="E28" s="218" t="s">
        <v>98</v>
      </c>
      <c r="F28" s="88"/>
      <c r="G28" s="88" t="s">
        <v>1</v>
      </c>
      <c r="H28" s="81">
        <v>12</v>
      </c>
      <c r="I28" s="45">
        <v>12</v>
      </c>
      <c r="J28" s="91">
        <f t="shared" si="1"/>
        <v>1</v>
      </c>
      <c r="K28" s="113">
        <f>(J28+J29+J30+J31+J32+J33+J34)/7</f>
        <v>0.87142857142857133</v>
      </c>
      <c r="L28" s="128" t="s">
        <v>4</v>
      </c>
      <c r="M28" s="146" t="s">
        <v>7</v>
      </c>
      <c r="N28" s="148" t="s">
        <v>9</v>
      </c>
      <c r="O28" s="226">
        <v>2016748597</v>
      </c>
      <c r="P28" s="106">
        <f>O28+O31+O33</f>
        <v>2370052985</v>
      </c>
      <c r="Q28" s="103">
        <v>2172150541</v>
      </c>
      <c r="R28" s="97">
        <v>0</v>
      </c>
      <c r="S28" s="97">
        <f>Q28+R28</f>
        <v>2172150541</v>
      </c>
      <c r="T28" s="100">
        <f>S28/P28</f>
        <v>0.91649872587131209</v>
      </c>
      <c r="U28" s="94">
        <f>P28-S28</f>
        <v>197902444</v>
      </c>
      <c r="W28" s="38"/>
      <c r="X28" s="39"/>
    </row>
    <row r="29" spans="1:24" ht="22.5" x14ac:dyDescent="0.2">
      <c r="A29" s="154"/>
      <c r="B29" s="154"/>
      <c r="C29" s="157"/>
      <c r="D29" s="157"/>
      <c r="E29" s="219"/>
      <c r="F29" s="89"/>
      <c r="G29" s="89" t="s">
        <v>2</v>
      </c>
      <c r="H29" s="82">
        <v>2</v>
      </c>
      <c r="I29" s="42">
        <v>2</v>
      </c>
      <c r="J29" s="92">
        <f t="shared" si="1"/>
        <v>1</v>
      </c>
      <c r="K29" s="152"/>
      <c r="L29" s="129"/>
      <c r="M29" s="147"/>
      <c r="N29" s="149"/>
      <c r="O29" s="227"/>
      <c r="P29" s="107"/>
      <c r="Q29" s="104"/>
      <c r="R29" s="98"/>
      <c r="S29" s="98"/>
      <c r="T29" s="101"/>
      <c r="U29" s="95"/>
    </row>
    <row r="30" spans="1:24" ht="19.5" customHeight="1" x14ac:dyDescent="0.2">
      <c r="A30" s="154"/>
      <c r="B30" s="154"/>
      <c r="C30" s="157"/>
      <c r="D30" s="157"/>
      <c r="E30" s="219"/>
      <c r="F30" s="89"/>
      <c r="G30" s="82" t="s">
        <v>3</v>
      </c>
      <c r="H30" s="82">
        <v>1</v>
      </c>
      <c r="I30" s="42">
        <v>1</v>
      </c>
      <c r="J30" s="92">
        <f t="shared" si="1"/>
        <v>1</v>
      </c>
      <c r="K30" s="152"/>
      <c r="L30" s="129"/>
      <c r="M30" s="147"/>
      <c r="N30" s="149"/>
      <c r="O30" s="227"/>
      <c r="P30" s="107"/>
      <c r="Q30" s="104"/>
      <c r="R30" s="98"/>
      <c r="S30" s="98"/>
      <c r="T30" s="101"/>
      <c r="U30" s="95"/>
    </row>
    <row r="31" spans="1:24" ht="39" customHeight="1" x14ac:dyDescent="0.2">
      <c r="A31" s="154"/>
      <c r="B31" s="154"/>
      <c r="C31" s="157"/>
      <c r="D31" s="157"/>
      <c r="E31" s="219"/>
      <c r="F31" s="84" t="s">
        <v>89</v>
      </c>
      <c r="G31" s="82" t="s">
        <v>44</v>
      </c>
      <c r="H31" s="82">
        <v>1</v>
      </c>
      <c r="I31" s="42">
        <v>0</v>
      </c>
      <c r="J31" s="92">
        <v>0.1</v>
      </c>
      <c r="K31" s="152"/>
      <c r="L31" s="129"/>
      <c r="M31" s="165" t="s">
        <v>128</v>
      </c>
      <c r="N31" s="167" t="s">
        <v>23</v>
      </c>
      <c r="O31" s="169">
        <v>302877579</v>
      </c>
      <c r="P31" s="107"/>
      <c r="Q31" s="104"/>
      <c r="R31" s="98"/>
      <c r="S31" s="98"/>
      <c r="T31" s="101"/>
      <c r="U31" s="95"/>
    </row>
    <row r="32" spans="1:24" ht="37.5" customHeight="1" x14ac:dyDescent="0.2">
      <c r="A32" s="154"/>
      <c r="B32" s="154"/>
      <c r="C32" s="157"/>
      <c r="D32" s="157"/>
      <c r="E32" s="219"/>
      <c r="F32" s="89"/>
      <c r="G32" s="89" t="s">
        <v>45</v>
      </c>
      <c r="H32" s="82">
        <v>100</v>
      </c>
      <c r="I32" s="42">
        <v>150</v>
      </c>
      <c r="J32" s="92">
        <v>1</v>
      </c>
      <c r="K32" s="152"/>
      <c r="L32" s="129"/>
      <c r="M32" s="166"/>
      <c r="N32" s="168"/>
      <c r="O32" s="170"/>
      <c r="P32" s="107"/>
      <c r="Q32" s="104"/>
      <c r="R32" s="98"/>
      <c r="S32" s="98"/>
      <c r="T32" s="101"/>
      <c r="U32" s="95"/>
    </row>
    <row r="33" spans="1:21" ht="56.25" customHeight="1" x14ac:dyDescent="0.2">
      <c r="A33" s="154"/>
      <c r="B33" s="154"/>
      <c r="C33" s="157"/>
      <c r="D33" s="157"/>
      <c r="E33" s="219"/>
      <c r="F33" s="89"/>
      <c r="G33" s="89" t="s">
        <v>138</v>
      </c>
      <c r="H33" s="82">
        <v>1350</v>
      </c>
      <c r="I33" s="42">
        <v>9682</v>
      </c>
      <c r="J33" s="92">
        <v>1</v>
      </c>
      <c r="K33" s="152"/>
      <c r="L33" s="129"/>
      <c r="M33" s="165" t="s">
        <v>118</v>
      </c>
      <c r="N33" s="167" t="s">
        <v>119</v>
      </c>
      <c r="O33" s="169">
        <v>50426809</v>
      </c>
      <c r="P33" s="107"/>
      <c r="Q33" s="104"/>
      <c r="R33" s="98"/>
      <c r="S33" s="98"/>
      <c r="T33" s="101"/>
      <c r="U33" s="95"/>
    </row>
    <row r="34" spans="1:21" ht="62.25" customHeight="1" thickBot="1" x14ac:dyDescent="0.25">
      <c r="A34" s="154"/>
      <c r="B34" s="154"/>
      <c r="C34" s="157"/>
      <c r="D34" s="157"/>
      <c r="E34" s="220"/>
      <c r="F34" s="90"/>
      <c r="G34" s="90" t="s">
        <v>0</v>
      </c>
      <c r="H34" s="83">
        <v>1</v>
      </c>
      <c r="I34" s="53">
        <v>1</v>
      </c>
      <c r="J34" s="93">
        <f>I34/H34</f>
        <v>1</v>
      </c>
      <c r="K34" s="114"/>
      <c r="L34" s="130"/>
      <c r="M34" s="232"/>
      <c r="N34" s="233"/>
      <c r="O34" s="225"/>
      <c r="P34" s="108"/>
      <c r="Q34" s="105"/>
      <c r="R34" s="99"/>
      <c r="S34" s="99"/>
      <c r="T34" s="102"/>
      <c r="U34" s="96"/>
    </row>
    <row r="35" spans="1:21" ht="28.5" customHeight="1" x14ac:dyDescent="0.2">
      <c r="A35" s="154"/>
      <c r="B35" s="154"/>
      <c r="C35" s="157"/>
      <c r="D35" s="157"/>
      <c r="E35" s="218" t="s">
        <v>30</v>
      </c>
      <c r="F35" s="17"/>
      <c r="G35" s="17" t="s">
        <v>31</v>
      </c>
      <c r="H35" s="20">
        <v>10</v>
      </c>
      <c r="I35" s="51">
        <v>10</v>
      </c>
      <c r="J35" s="52">
        <f>I35/H35</f>
        <v>1</v>
      </c>
      <c r="K35" s="221">
        <f>+(J35+J36)/2</f>
        <v>1</v>
      </c>
      <c r="L35" s="204" t="s">
        <v>4</v>
      </c>
      <c r="M35" s="61" t="s">
        <v>32</v>
      </c>
      <c r="N35" s="61" t="s">
        <v>33</v>
      </c>
      <c r="O35" s="62">
        <v>20000000</v>
      </c>
      <c r="P35" s="106">
        <f>O35+O36+O37+O38</f>
        <v>904155300</v>
      </c>
      <c r="Q35" s="103">
        <v>346910683</v>
      </c>
      <c r="R35" s="97">
        <v>0</v>
      </c>
      <c r="S35" s="97">
        <f>Q35+R35</f>
        <v>346910683</v>
      </c>
      <c r="T35" s="100">
        <f>S35/P35</f>
        <v>0.38368484153109539</v>
      </c>
      <c r="U35" s="94">
        <f>P35-S35</f>
        <v>557244617</v>
      </c>
    </row>
    <row r="36" spans="1:21" ht="30" customHeight="1" x14ac:dyDescent="0.2">
      <c r="A36" s="154"/>
      <c r="B36" s="154"/>
      <c r="C36" s="157"/>
      <c r="D36" s="157"/>
      <c r="E36" s="219"/>
      <c r="F36" s="151" t="s">
        <v>90</v>
      </c>
      <c r="G36" s="205" t="s">
        <v>139</v>
      </c>
      <c r="H36" s="129">
        <v>1</v>
      </c>
      <c r="I36" s="201">
        <v>1</v>
      </c>
      <c r="J36" s="224">
        <v>1</v>
      </c>
      <c r="K36" s="222"/>
      <c r="L36" s="205"/>
      <c r="M36" s="63" t="s">
        <v>34</v>
      </c>
      <c r="N36" s="63" t="s">
        <v>23</v>
      </c>
      <c r="O36" s="65">
        <v>876583984</v>
      </c>
      <c r="P36" s="107"/>
      <c r="Q36" s="104"/>
      <c r="R36" s="98"/>
      <c r="S36" s="98"/>
      <c r="T36" s="101"/>
      <c r="U36" s="95"/>
    </row>
    <row r="37" spans="1:21" ht="32.25" customHeight="1" x14ac:dyDescent="0.2">
      <c r="A37" s="154"/>
      <c r="B37" s="154"/>
      <c r="C37" s="157"/>
      <c r="D37" s="157"/>
      <c r="E37" s="219"/>
      <c r="F37" s="151"/>
      <c r="G37" s="205"/>
      <c r="H37" s="129"/>
      <c r="I37" s="202"/>
      <c r="J37" s="222"/>
      <c r="K37" s="222"/>
      <c r="L37" s="205"/>
      <c r="M37" s="63" t="s">
        <v>120</v>
      </c>
      <c r="N37" s="63" t="s">
        <v>121</v>
      </c>
      <c r="O37" s="65">
        <v>7571316</v>
      </c>
      <c r="P37" s="107"/>
      <c r="Q37" s="104"/>
      <c r="R37" s="98"/>
      <c r="S37" s="98"/>
      <c r="T37" s="101"/>
      <c r="U37" s="95"/>
    </row>
    <row r="38" spans="1:21" ht="23.25" customHeight="1" thickBot="1" x14ac:dyDescent="0.25">
      <c r="A38" s="155"/>
      <c r="B38" s="155"/>
      <c r="C38" s="158"/>
      <c r="D38" s="158"/>
      <c r="E38" s="220"/>
      <c r="F38" s="210"/>
      <c r="G38" s="206"/>
      <c r="H38" s="130"/>
      <c r="I38" s="203"/>
      <c r="J38" s="223"/>
      <c r="K38" s="223"/>
      <c r="L38" s="206"/>
      <c r="M38" s="59" t="s">
        <v>35</v>
      </c>
      <c r="N38" s="59" t="s">
        <v>18</v>
      </c>
      <c r="O38" s="60">
        <v>0</v>
      </c>
      <c r="P38" s="108"/>
      <c r="Q38" s="105"/>
      <c r="R38" s="99"/>
      <c r="S38" s="99"/>
      <c r="T38" s="102"/>
      <c r="U38" s="96"/>
    </row>
    <row r="39" spans="1:21" ht="50.25" customHeight="1" x14ac:dyDescent="0.2">
      <c r="A39" s="153" t="s">
        <v>100</v>
      </c>
      <c r="B39" s="153" t="s">
        <v>66</v>
      </c>
      <c r="C39" s="156" t="s">
        <v>87</v>
      </c>
      <c r="D39" s="159" t="s">
        <v>91</v>
      </c>
      <c r="E39" s="162" t="s">
        <v>92</v>
      </c>
      <c r="F39" s="211" t="s">
        <v>93</v>
      </c>
      <c r="G39" s="17" t="s">
        <v>105</v>
      </c>
      <c r="H39" s="20">
        <v>1</v>
      </c>
      <c r="I39" s="45">
        <v>1</v>
      </c>
      <c r="J39" s="55">
        <v>0.9</v>
      </c>
      <c r="K39" s="113">
        <f>+(J39+J41+J42)/3</f>
        <v>0.96666666666666667</v>
      </c>
      <c r="L39" s="204" t="s">
        <v>4</v>
      </c>
      <c r="M39" s="61" t="s">
        <v>29</v>
      </c>
      <c r="N39" s="61" t="s">
        <v>23</v>
      </c>
      <c r="O39" s="62">
        <v>97985141</v>
      </c>
      <c r="P39" s="106">
        <f>O39+O40+O42</f>
        <v>290637858</v>
      </c>
      <c r="Q39" s="103">
        <v>223720000</v>
      </c>
      <c r="R39" s="97">
        <v>0</v>
      </c>
      <c r="S39" s="97">
        <f>Q39+R39</f>
        <v>223720000</v>
      </c>
      <c r="T39" s="100">
        <f>S39/P39</f>
        <v>0.76975519135569737</v>
      </c>
      <c r="U39" s="94">
        <f>P39-S39</f>
        <v>66917858</v>
      </c>
    </row>
    <row r="40" spans="1:21" ht="55.5" customHeight="1" x14ac:dyDescent="0.2">
      <c r="A40" s="154"/>
      <c r="B40" s="154"/>
      <c r="C40" s="157"/>
      <c r="D40" s="160"/>
      <c r="E40" s="163"/>
      <c r="F40" s="212"/>
      <c r="G40" s="4" t="s">
        <v>27</v>
      </c>
      <c r="H40" s="21">
        <v>0</v>
      </c>
      <c r="I40" s="41">
        <v>0</v>
      </c>
      <c r="J40" s="56">
        <v>0</v>
      </c>
      <c r="K40" s="152"/>
      <c r="L40" s="205"/>
      <c r="M40" s="165" t="s">
        <v>41</v>
      </c>
      <c r="N40" s="167" t="s">
        <v>18</v>
      </c>
      <c r="O40" s="169">
        <f>343661875-187000000</f>
        <v>156661875</v>
      </c>
      <c r="P40" s="107"/>
      <c r="Q40" s="104"/>
      <c r="R40" s="98"/>
      <c r="S40" s="98"/>
      <c r="T40" s="101"/>
      <c r="U40" s="95"/>
    </row>
    <row r="41" spans="1:21" ht="33" customHeight="1" x14ac:dyDescent="0.2">
      <c r="A41" s="154"/>
      <c r="B41" s="154"/>
      <c r="C41" s="157"/>
      <c r="D41" s="160"/>
      <c r="E41" s="163"/>
      <c r="F41" s="16" t="s">
        <v>94</v>
      </c>
      <c r="G41" s="10" t="s">
        <v>94</v>
      </c>
      <c r="H41" s="9">
        <v>5</v>
      </c>
      <c r="I41" s="57">
        <v>15303</v>
      </c>
      <c r="J41" s="43">
        <v>1</v>
      </c>
      <c r="K41" s="152"/>
      <c r="L41" s="205"/>
      <c r="M41" s="166"/>
      <c r="N41" s="168"/>
      <c r="O41" s="170"/>
      <c r="P41" s="107"/>
      <c r="Q41" s="104"/>
      <c r="R41" s="98"/>
      <c r="S41" s="98"/>
      <c r="T41" s="101"/>
      <c r="U41" s="95"/>
    </row>
    <row r="42" spans="1:21" ht="88.5" customHeight="1" thickBot="1" x14ac:dyDescent="0.25">
      <c r="A42" s="154"/>
      <c r="B42" s="154"/>
      <c r="C42" s="157"/>
      <c r="D42" s="161"/>
      <c r="E42" s="164"/>
      <c r="F42" s="11"/>
      <c r="G42" s="19" t="s">
        <v>28</v>
      </c>
      <c r="H42" s="22">
        <v>300</v>
      </c>
      <c r="I42" s="53">
        <v>1035</v>
      </c>
      <c r="J42" s="54">
        <v>1</v>
      </c>
      <c r="K42" s="114"/>
      <c r="L42" s="206"/>
      <c r="M42" s="44" t="s">
        <v>52</v>
      </c>
      <c r="N42" s="59" t="s">
        <v>51</v>
      </c>
      <c r="O42" s="66">
        <v>35990842</v>
      </c>
      <c r="P42" s="108"/>
      <c r="Q42" s="105"/>
      <c r="R42" s="99"/>
      <c r="S42" s="99"/>
      <c r="T42" s="102"/>
      <c r="U42" s="96"/>
    </row>
    <row r="43" spans="1:21" ht="22.5" customHeight="1" x14ac:dyDescent="0.2">
      <c r="A43" s="154"/>
      <c r="B43" s="154"/>
      <c r="C43" s="157"/>
      <c r="D43" s="159" t="s">
        <v>95</v>
      </c>
      <c r="E43" s="162" t="s">
        <v>13</v>
      </c>
      <c r="F43" s="150" t="s">
        <v>96</v>
      </c>
      <c r="G43" s="17" t="s">
        <v>14</v>
      </c>
      <c r="H43" s="20">
        <v>1</v>
      </c>
      <c r="I43" s="45">
        <v>1</v>
      </c>
      <c r="J43" s="46">
        <v>1</v>
      </c>
      <c r="K43" s="113">
        <f>+(J43+J44+J45+J46)/4</f>
        <v>0.8</v>
      </c>
      <c r="L43" s="128" t="s">
        <v>4</v>
      </c>
      <c r="M43" s="146" t="s">
        <v>15</v>
      </c>
      <c r="N43" s="148" t="s">
        <v>16</v>
      </c>
      <c r="O43" s="144">
        <v>441250000</v>
      </c>
      <c r="P43" s="106">
        <f>O43+O46</f>
        <v>1349673825</v>
      </c>
      <c r="Q43" s="103">
        <v>1330613497</v>
      </c>
      <c r="R43" s="117">
        <v>0</v>
      </c>
      <c r="S43" s="97">
        <f>Q43+R43</f>
        <v>1330613497</v>
      </c>
      <c r="T43" s="141">
        <f>S43/P43</f>
        <v>0.98587782644447441</v>
      </c>
      <c r="U43" s="94">
        <f>P43-S43</f>
        <v>19060328</v>
      </c>
    </row>
    <row r="44" spans="1:21" ht="18" customHeight="1" x14ac:dyDescent="0.2">
      <c r="A44" s="154"/>
      <c r="B44" s="154"/>
      <c r="C44" s="157"/>
      <c r="D44" s="160"/>
      <c r="E44" s="163"/>
      <c r="F44" s="151"/>
      <c r="G44" s="21" t="s">
        <v>44</v>
      </c>
      <c r="H44" s="21">
        <v>1</v>
      </c>
      <c r="I44" s="42">
        <v>0</v>
      </c>
      <c r="J44" s="43">
        <v>0.2</v>
      </c>
      <c r="K44" s="152"/>
      <c r="L44" s="129"/>
      <c r="M44" s="147"/>
      <c r="N44" s="149"/>
      <c r="O44" s="145"/>
      <c r="P44" s="107"/>
      <c r="Q44" s="104"/>
      <c r="R44" s="118"/>
      <c r="S44" s="98"/>
      <c r="T44" s="142"/>
      <c r="U44" s="126"/>
    </row>
    <row r="45" spans="1:21" ht="90.75" customHeight="1" x14ac:dyDescent="0.2">
      <c r="A45" s="154"/>
      <c r="B45" s="154"/>
      <c r="C45" s="157"/>
      <c r="D45" s="160"/>
      <c r="E45" s="163"/>
      <c r="F45" s="14" t="s">
        <v>97</v>
      </c>
      <c r="G45" s="18" t="s">
        <v>140</v>
      </c>
      <c r="H45" s="21">
        <v>1</v>
      </c>
      <c r="I45" s="42">
        <v>1</v>
      </c>
      <c r="J45" s="43">
        <f>I45/H45</f>
        <v>1</v>
      </c>
      <c r="K45" s="152"/>
      <c r="L45" s="129"/>
      <c r="M45" s="147"/>
      <c r="N45" s="149"/>
      <c r="O45" s="145"/>
      <c r="P45" s="107"/>
      <c r="Q45" s="104"/>
      <c r="R45" s="118"/>
      <c r="S45" s="98"/>
      <c r="T45" s="142"/>
      <c r="U45" s="126"/>
    </row>
    <row r="46" spans="1:21" ht="74.25" customHeight="1" thickBot="1" x14ac:dyDescent="0.25">
      <c r="A46" s="155"/>
      <c r="B46" s="155"/>
      <c r="C46" s="158"/>
      <c r="D46" s="161"/>
      <c r="E46" s="164"/>
      <c r="F46" s="19"/>
      <c r="G46" s="12" t="s">
        <v>141</v>
      </c>
      <c r="H46" s="22">
        <v>1</v>
      </c>
      <c r="I46" s="53">
        <v>1</v>
      </c>
      <c r="J46" s="54">
        <f>I46/H46</f>
        <v>1</v>
      </c>
      <c r="K46" s="114"/>
      <c r="L46" s="130"/>
      <c r="M46" s="59" t="s">
        <v>17</v>
      </c>
      <c r="N46" s="59" t="s">
        <v>18</v>
      </c>
      <c r="O46" s="60">
        <v>908423825</v>
      </c>
      <c r="P46" s="108"/>
      <c r="Q46" s="105"/>
      <c r="R46" s="119"/>
      <c r="S46" s="99"/>
      <c r="T46" s="143"/>
      <c r="U46" s="127"/>
    </row>
    <row r="47" spans="1:21" ht="62.25" customHeight="1" x14ac:dyDescent="0.2">
      <c r="A47" s="131" t="s">
        <v>101</v>
      </c>
      <c r="B47" s="133" t="s">
        <v>38</v>
      </c>
      <c r="C47" s="135" t="s">
        <v>102</v>
      </c>
      <c r="D47" s="135"/>
      <c r="E47" s="137" t="s">
        <v>38</v>
      </c>
      <c r="F47" s="139"/>
      <c r="G47" s="109" t="s">
        <v>47</v>
      </c>
      <c r="H47" s="109">
        <v>3</v>
      </c>
      <c r="I47" s="111">
        <v>3</v>
      </c>
      <c r="J47" s="113">
        <f>I47/H47</f>
        <v>1</v>
      </c>
      <c r="K47" s="115">
        <f>+J47</f>
        <v>1</v>
      </c>
      <c r="L47" s="109" t="s">
        <v>4</v>
      </c>
      <c r="M47" s="73" t="s">
        <v>39</v>
      </c>
      <c r="N47" s="73" t="s">
        <v>18</v>
      </c>
      <c r="O47" s="74">
        <f>61667525+51000000</f>
        <v>112667525</v>
      </c>
      <c r="P47" s="106">
        <f>O47+O48</f>
        <v>180667525</v>
      </c>
      <c r="Q47" s="120">
        <v>158814099</v>
      </c>
      <c r="R47" s="122">
        <v>0</v>
      </c>
      <c r="S47" s="103">
        <f>R47+Q47</f>
        <v>158814099</v>
      </c>
      <c r="T47" s="124">
        <f>S47/P47</f>
        <v>0.8790406521592633</v>
      </c>
      <c r="U47" s="94">
        <f>P47-S47</f>
        <v>21853426</v>
      </c>
    </row>
    <row r="48" spans="1:21" ht="27" customHeight="1" thickBot="1" x14ac:dyDescent="0.25">
      <c r="A48" s="132"/>
      <c r="B48" s="134"/>
      <c r="C48" s="136"/>
      <c r="D48" s="136"/>
      <c r="E48" s="138"/>
      <c r="F48" s="140"/>
      <c r="G48" s="110"/>
      <c r="H48" s="110"/>
      <c r="I48" s="112"/>
      <c r="J48" s="114"/>
      <c r="K48" s="116"/>
      <c r="L48" s="110"/>
      <c r="M48" s="59" t="s">
        <v>122</v>
      </c>
      <c r="N48" s="59" t="s">
        <v>23</v>
      </c>
      <c r="O48" s="66">
        <v>68000000</v>
      </c>
      <c r="P48" s="108"/>
      <c r="Q48" s="121"/>
      <c r="R48" s="123"/>
      <c r="S48" s="105"/>
      <c r="T48" s="125"/>
      <c r="U48" s="96"/>
    </row>
    <row r="49" spans="11:21" ht="15.75" thickBot="1" x14ac:dyDescent="0.25">
      <c r="K49" s="58">
        <f>SUM(K6:K47)/9</f>
        <v>0.95978835978835975</v>
      </c>
      <c r="O49" s="75">
        <f>SUM(O6:O48)</f>
        <v>7046397813</v>
      </c>
      <c r="P49" s="76">
        <f>SUM(P6:P47)</f>
        <v>7046397813</v>
      </c>
      <c r="Q49" s="77">
        <f>SUM(Q6:Q47)</f>
        <v>5867462566</v>
      </c>
      <c r="R49" s="77">
        <f>SUM(R6:R48)</f>
        <v>0</v>
      </c>
      <c r="S49" s="77">
        <f>SUM(S6:S48)</f>
        <v>5867462566</v>
      </c>
      <c r="T49" s="78">
        <f>S49/P49</f>
        <v>0.83268965529806371</v>
      </c>
      <c r="U49" s="79">
        <f>SUM(U6:U48)</f>
        <v>1203245676</v>
      </c>
    </row>
    <row r="50" spans="11:21" x14ac:dyDescent="0.2">
      <c r="K50" s="7"/>
      <c r="O50" s="1"/>
      <c r="T50" s="80"/>
    </row>
    <row r="51" spans="11:21" x14ac:dyDescent="0.2">
      <c r="S51" s="23"/>
    </row>
    <row r="76" spans="11:15" x14ac:dyDescent="0.2">
      <c r="K76" s="6"/>
      <c r="O76" s="1"/>
    </row>
  </sheetData>
  <mergeCells count="173">
    <mergeCell ref="K6:K12"/>
    <mergeCell ref="F17:F18"/>
    <mergeCell ref="G17:G18"/>
    <mergeCell ref="A2:U2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U4"/>
    <mergeCell ref="O5:P5"/>
    <mergeCell ref="M17:M18"/>
    <mergeCell ref="N17:N18"/>
    <mergeCell ref="O17:O18"/>
    <mergeCell ref="P17:P19"/>
    <mergeCell ref="N6:N7"/>
    <mergeCell ref="O6:O7"/>
    <mergeCell ref="Q17:Q19"/>
    <mergeCell ref="R17:R19"/>
    <mergeCell ref="N8:N9"/>
    <mergeCell ref="U20:U27"/>
    <mergeCell ref="T6:T12"/>
    <mergeCell ref="U6:U12"/>
    <mergeCell ref="Q13:Q16"/>
    <mergeCell ref="R13:R16"/>
    <mergeCell ref="S13:S16"/>
    <mergeCell ref="T13:T16"/>
    <mergeCell ref="U17:U19"/>
    <mergeCell ref="Q20:Q27"/>
    <mergeCell ref="R20:R27"/>
    <mergeCell ref="S20:S27"/>
    <mergeCell ref="Q6:Q12"/>
    <mergeCell ref="R6:R12"/>
    <mergeCell ref="S6:S12"/>
    <mergeCell ref="S17:S19"/>
    <mergeCell ref="T17:T19"/>
    <mergeCell ref="U13:U16"/>
    <mergeCell ref="T20:T27"/>
    <mergeCell ref="O8:O9"/>
    <mergeCell ref="N10:N11"/>
    <mergeCell ref="O10:O11"/>
    <mergeCell ref="P6:P12"/>
    <mergeCell ref="P13:P16"/>
    <mergeCell ref="M33:M34"/>
    <mergeCell ref="N33:N34"/>
    <mergeCell ref="O31:O32"/>
    <mergeCell ref="M6:M7"/>
    <mergeCell ref="M8:M9"/>
    <mergeCell ref="P20:P27"/>
    <mergeCell ref="M10:M11"/>
    <mergeCell ref="J36:J38"/>
    <mergeCell ref="L35:L38"/>
    <mergeCell ref="O33:O34"/>
    <mergeCell ref="N31:N32"/>
    <mergeCell ref="L13:L16"/>
    <mergeCell ref="F13:F16"/>
    <mergeCell ref="M28:M30"/>
    <mergeCell ref="N28:N30"/>
    <mergeCell ref="O28:O30"/>
    <mergeCell ref="M31:M32"/>
    <mergeCell ref="J26:J27"/>
    <mergeCell ref="K20:K27"/>
    <mergeCell ref="L20:L27"/>
    <mergeCell ref="G22:G23"/>
    <mergeCell ref="H22:H23"/>
    <mergeCell ref="L6:L12"/>
    <mergeCell ref="I22:I23"/>
    <mergeCell ref="J22:J23"/>
    <mergeCell ref="F36:F38"/>
    <mergeCell ref="G36:G38"/>
    <mergeCell ref="D39:D42"/>
    <mergeCell ref="E39:E42"/>
    <mergeCell ref="F39:F40"/>
    <mergeCell ref="K39:K42"/>
    <mergeCell ref="L39:L42"/>
    <mergeCell ref="H17:H18"/>
    <mergeCell ref="I17:I18"/>
    <mergeCell ref="J17:J18"/>
    <mergeCell ref="K17:K19"/>
    <mergeCell ref="L17:L19"/>
    <mergeCell ref="F10:F11"/>
    <mergeCell ref="E28:E34"/>
    <mergeCell ref="K28:K34"/>
    <mergeCell ref="J15:J16"/>
    <mergeCell ref="K13:K16"/>
    <mergeCell ref="L28:L34"/>
    <mergeCell ref="E35:E38"/>
    <mergeCell ref="K35:K38"/>
    <mergeCell ref="H36:H38"/>
    <mergeCell ref="A28:A38"/>
    <mergeCell ref="B28:B38"/>
    <mergeCell ref="C28:C38"/>
    <mergeCell ref="D28:D38"/>
    <mergeCell ref="E6:E12"/>
    <mergeCell ref="E13:E16"/>
    <mergeCell ref="G15:G16"/>
    <mergeCell ref="H15:H16"/>
    <mergeCell ref="I15:I16"/>
    <mergeCell ref="A6:A27"/>
    <mergeCell ref="B6:B27"/>
    <mergeCell ref="C6:C27"/>
    <mergeCell ref="D20:D27"/>
    <mergeCell ref="E20:E27"/>
    <mergeCell ref="F26:F27"/>
    <mergeCell ref="G26:G27"/>
    <mergeCell ref="H26:H27"/>
    <mergeCell ref="I26:I27"/>
    <mergeCell ref="D17:D19"/>
    <mergeCell ref="E17:E19"/>
    <mergeCell ref="F22:F23"/>
    <mergeCell ref="D6:D16"/>
    <mergeCell ref="F8:F9"/>
    <mergeCell ref="I36:I38"/>
    <mergeCell ref="A47:A48"/>
    <mergeCell ref="B47:B48"/>
    <mergeCell ref="C47:C48"/>
    <mergeCell ref="D47:D48"/>
    <mergeCell ref="E47:E48"/>
    <mergeCell ref="F47:F48"/>
    <mergeCell ref="G47:G48"/>
    <mergeCell ref="S43:S46"/>
    <mergeCell ref="T43:T46"/>
    <mergeCell ref="O43:O45"/>
    <mergeCell ref="P43:P46"/>
    <mergeCell ref="M43:M45"/>
    <mergeCell ref="N43:N45"/>
    <mergeCell ref="F43:F44"/>
    <mergeCell ref="K43:K46"/>
    <mergeCell ref="A39:A46"/>
    <mergeCell ref="B39:B46"/>
    <mergeCell ref="C39:C46"/>
    <mergeCell ref="D43:D46"/>
    <mergeCell ref="E43:E46"/>
    <mergeCell ref="M40:M41"/>
    <mergeCell ref="N40:N41"/>
    <mergeCell ref="O40:O41"/>
    <mergeCell ref="U47:U48"/>
    <mergeCell ref="H47:H48"/>
    <mergeCell ref="I47:I48"/>
    <mergeCell ref="J47:J48"/>
    <mergeCell ref="K47:K48"/>
    <mergeCell ref="L47:L48"/>
    <mergeCell ref="P47:P48"/>
    <mergeCell ref="Q43:Q46"/>
    <mergeCell ref="R43:R46"/>
    <mergeCell ref="Q47:Q48"/>
    <mergeCell ref="R47:R48"/>
    <mergeCell ref="S47:S48"/>
    <mergeCell ref="T47:T48"/>
    <mergeCell ref="U43:U46"/>
    <mergeCell ref="L43:L46"/>
    <mergeCell ref="U35:U38"/>
    <mergeCell ref="S35:S38"/>
    <mergeCell ref="T35:T38"/>
    <mergeCell ref="T39:T42"/>
    <mergeCell ref="Q28:Q34"/>
    <mergeCell ref="R28:R34"/>
    <mergeCell ref="S28:S34"/>
    <mergeCell ref="T28:T34"/>
    <mergeCell ref="P39:P42"/>
    <mergeCell ref="Q39:Q42"/>
    <mergeCell ref="R39:R42"/>
    <mergeCell ref="S39:S42"/>
    <mergeCell ref="U28:U34"/>
    <mergeCell ref="P35:P38"/>
    <mergeCell ref="Q35:Q38"/>
    <mergeCell ref="R35:R38"/>
    <mergeCell ref="U39:U42"/>
    <mergeCell ref="P28:P34"/>
  </mergeCells>
  <pageMargins left="0.25" right="0.25" top="0.75" bottom="0.75" header="0.3" footer="0.3"/>
  <pageSetup paperSize="0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03</dc:creator>
  <cp:lastModifiedBy>Rafael Escudero</cp:lastModifiedBy>
  <cp:lastPrinted>2017-02-15T15:34:19Z</cp:lastPrinted>
  <dcterms:created xsi:type="dcterms:W3CDTF">2016-01-05T13:53:01Z</dcterms:created>
  <dcterms:modified xsi:type="dcterms:W3CDTF">2017-02-21T21:12:19Z</dcterms:modified>
</cp:coreProperties>
</file>