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patty/Desktop/EPA/EPA 2025/PROYECTOS DE INVERSION/CIERRE A DIC 31 DE 2024/"/>
    </mc:Choice>
  </mc:AlternateContent>
  <xr:revisionPtr revIDLastSave="0" documentId="13_ncr:1_{2E499373-621A-4D47-827E-FED2D7A7E1CE}" xr6:coauthVersionLast="47" xr6:coauthVersionMax="47" xr10:uidLastSave="{00000000-0000-0000-0000-000000000000}"/>
  <bookViews>
    <workbookView xWindow="0" yWindow="500" windowWidth="33600" windowHeight="1866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ESTRATÉGICO'!$A$7:$X$26</definedName>
    <definedName name="_xlnm._FilterDatabase" localSheetId="2" hidden="1">'2. GESTIÓN-MIPG'!$A$8:$S$40</definedName>
    <definedName name="_xlnm._FilterDatabase" localSheetId="3" hidden="1">'3. INVERSIÓN'!$A$8:$AK$80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pivotCaches>
    <pivotCache cacheId="1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2" i="6" l="1"/>
  <c r="P13" i="6"/>
  <c r="AG82" i="6" l="1"/>
  <c r="AF82" i="6"/>
  <c r="AE82" i="6"/>
  <c r="AI39" i="6"/>
  <c r="S15" i="1"/>
  <c r="S12" i="1"/>
  <c r="T11" i="1" l="1"/>
  <c r="T12" i="1"/>
  <c r="T15" i="1"/>
  <c r="T17" i="1"/>
  <c r="T18" i="1"/>
  <c r="T19" i="1"/>
  <c r="T20" i="1"/>
  <c r="AH71" i="6"/>
  <c r="AI71" i="6" s="1"/>
  <c r="AH69" i="6"/>
  <c r="AI69" i="6" s="1"/>
  <c r="AH56" i="6"/>
  <c r="AI56" i="6" s="1"/>
  <c r="AH49" i="6"/>
  <c r="AI49" i="6" s="1"/>
  <c r="AH45" i="6"/>
  <c r="AI45" i="6" s="1"/>
  <c r="AH36" i="6"/>
  <c r="AI36" i="6" s="1"/>
  <c r="AH31" i="6"/>
  <c r="AI31" i="6" s="1"/>
  <c r="AH21" i="6"/>
  <c r="AI21" i="6" s="1"/>
  <c r="AH9" i="6"/>
  <c r="AI9" i="6" l="1"/>
  <c r="AI82" i="6" s="1"/>
  <c r="AH82" i="6"/>
  <c r="T24" i="1"/>
  <c r="T22" i="1"/>
  <c r="T13" i="1"/>
  <c r="S70" i="6" l="1"/>
  <c r="S69" i="6"/>
  <c r="S53" i="6"/>
  <c r="S54" i="6"/>
  <c r="S55" i="6"/>
  <c r="S45" i="6"/>
  <c r="S46" i="6"/>
  <c r="S47" i="6"/>
  <c r="S48" i="6"/>
  <c r="S49" i="6"/>
  <c r="S50" i="6"/>
  <c r="S51" i="6"/>
  <c r="S52" i="6"/>
  <c r="S39" i="6"/>
  <c r="S41" i="6"/>
  <c r="S42" i="6"/>
  <c r="S43" i="6"/>
  <c r="S44" i="6"/>
  <c r="S38" i="6"/>
  <c r="S37" i="6"/>
  <c r="S36" i="6"/>
  <c r="S20" i="6" l="1"/>
  <c r="S19" i="6"/>
  <c r="S18" i="6"/>
  <c r="S17" i="6"/>
  <c r="S16" i="6"/>
  <c r="S15" i="6"/>
  <c r="S14" i="6"/>
  <c r="S13" i="6"/>
  <c r="S12" i="6"/>
  <c r="S11" i="6"/>
  <c r="S10" i="6"/>
  <c r="S9" i="6"/>
  <c r="S80" i="6" l="1"/>
  <c r="S79" i="6"/>
  <c r="S75" i="6"/>
  <c r="S74" i="6"/>
  <c r="S73" i="6"/>
  <c r="S68" i="6"/>
  <c r="S67" i="6"/>
  <c r="S66" i="6"/>
  <c r="S65" i="6"/>
  <c r="S62" i="6"/>
  <c r="S60" i="6"/>
  <c r="S59" i="6"/>
  <c r="S58" i="6"/>
  <c r="S57" i="6"/>
  <c r="S56" i="6"/>
  <c r="S35" i="6"/>
  <c r="S34" i="6"/>
  <c r="S33" i="6"/>
  <c r="S32" i="6"/>
  <c r="S31" i="6"/>
  <c r="S30" i="6"/>
  <c r="S29" i="6"/>
  <c r="S28" i="6"/>
  <c r="S26" i="6"/>
  <c r="S25" i="6"/>
  <c r="S24" i="6"/>
  <c r="S23" i="6"/>
  <c r="S22" i="6"/>
  <c r="S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E8DA12A4-681E-AB4B-867C-96F2B163CF87}">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xr:uid="{8E398F8D-A793-4719-97AD-A0C63BD4DCF3}">
      <text>
        <r>
          <rPr>
            <sz val="9"/>
            <color rgb="FF000000"/>
            <rFont val="Tahoma"/>
            <family val="2"/>
          </rPr>
          <t xml:space="preserve">VER ANEXO 1
</t>
        </r>
        <r>
          <rPr>
            <sz val="9"/>
            <color rgb="FF000000"/>
            <rFont val="Tahoma"/>
            <family val="2"/>
          </rPr>
          <t xml:space="preserve">
</t>
        </r>
      </text>
    </comment>
    <comment ref="AC8" authorId="1" shapeId="0" xr:uid="{93F83470-8154-4421-A550-98DB5AB9DD09}">
      <text>
        <r>
          <rPr>
            <b/>
            <sz val="9"/>
            <color rgb="FF000000"/>
            <rFont val="Tahoma"/>
            <family val="2"/>
          </rPr>
          <t>VER ANEXO 1</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9" authorId="0" shapeId="0" xr:uid="{8B9E97C6-12C2-394A-83F4-6164C0B7F609}">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<sst xmlns="http://schemas.openxmlformats.org/spreadsheetml/2006/main" count="1869" uniqueCount="660">
  <si>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</si>
  <si>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</si>
  <si>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</si>
  <si>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</si>
  <si>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</si>
  <si>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</si>
  <si>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</si>
  <si>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</si>
  <si>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</si>
  <si>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</si>
  <si>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</si>
  <si>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</si>
  <si>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</si>
  <si>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</si>
  <si>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</si>
  <si>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</si>
  <si>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</si>
  <si>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</si>
  <si>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</si>
  <si>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</si>
  <si>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</si>
  <si>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</si>
  <si>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</si>
  <si>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</si>
  <si>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</si>
  <si>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</si>
  <si>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</si>
  <si>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</si>
  <si>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</si>
  <si>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</si>
  <si>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</si>
  <si>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</si>
  <si>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</si>
  <si>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</si>
  <si>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</si>
  <si>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</si>
  <si>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</si>
  <si>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</si>
  <si>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</si>
  <si>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</si>
  <si>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</si>
  <si>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</si>
  <si>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</si>
  <si>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</si>
  <si>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</si>
  <si>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</si>
  <si>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</si>
  <si>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</si>
  <si>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</si>
  <si>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</si>
  <si>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</si>
  <si>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</si>
  <si>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</si>
  <si>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</si>
  <si>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</si>
  <si>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</si>
  <si>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</si>
  <si>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</si>
  <si>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</si>
  <si>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</si>
  <si>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</si>
  <si>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</si>
  <si>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</si>
  <si>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</si>
  <si>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</si>
  <si>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</si>
  <si>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</si>
  <si>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</si>
  <si>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</si>
  <si>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</si>
  <si>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</si>
  <si>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</si>
  <si>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</si>
  <si>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</si>
  <si>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</si>
  <si>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</si>
  <si>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</si>
  <si>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</si>
  <si>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</si>
  <si>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</si>
  <si>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</si>
  <si>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</si>
  <si>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</si>
  <si>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</si>
  <si>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</si>
  <si>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</si>
  <si>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</si>
  <si>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</si>
  <si>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</si>
  <si>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</si>
  <si>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</si>
  <si>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</si>
  <si>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</si>
  <si>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</si>
  <si>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</si>
  <si>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</si>
  <si>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</si>
  <si>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</si>
  <si>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</si>
  <si>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</si>
  <si>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</si>
  <si>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</si>
  <si>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</si>
  <si>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</si>
  <si>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</si>
  <si>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</si>
  <si>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</si>
  <si>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</si>
  <si>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</si>
  <si>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</si>
  <si>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</si>
  <si>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</si>
  <si>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</si>
  <si>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</si>
  <si>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</si>
  <si>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</si>
  <si>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</si>
  <si>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</si>
  <si>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</si>
  <si>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</si>
  <si>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</si>
  <si>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</si>
  <si>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</si>
  <si>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</si>
  <si>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</si>
  <si>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</si>
  <si>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</si>
  <si>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</si>
  <si>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</si>
  <si>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</si>
  <si>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</si>
  <si>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</si>
  <si>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</si>
  <si>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</si>
  <si>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</si>
  <si>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</si>
  <si>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</si>
  <si>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</si>
  <si>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</si>
  <si>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</si>
  <si>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</si>
  <si>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</si>
  <si>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</si>
  <si>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</si>
  <si>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</si>
  <si>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</si>
  <si>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</si>
  <si>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</si>
  <si>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</si>
  <si>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</si>
  <si>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</si>
  <si>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</si>
  <si>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</si>
  <si>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</si>
  <si>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</si>
  <si>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</si>
  <si>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</si>
  <si>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</si>
  <si>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</si>
  <si>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</si>
  <si>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</si>
  <si>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</si>
  <si>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</si>
  <si>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</si>
  <si>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</si>
  <si>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</si>
  <si>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</si>
  <si>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</si>
  <si>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</si>
  <si>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</si>
  <si>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</si>
  <si>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</si>
  <si>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</si>
  <si>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</si>
  <si>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</si>
  <si>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</si>
  <si>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</si>
  <si>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</si>
  <si>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</si>
  <si>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</si>
  <si>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</si>
  <si>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</si>
  <si>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</si>
  <si>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</si>
  <si>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</si>
  <si>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</si>
  <si>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</si>
  <si>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</si>
  <si>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</si>
  <si>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</si>
  <si>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</si>
  <si>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</si>
  <si>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</si>
  <si>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</si>
  <si>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</si>
  <si>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</si>
  <si>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</si>
  <si>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</si>
  <si>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</si>
  <si>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</si>
  <si>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</si>
  <si>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</si>
  <si>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</si>
  <si>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</si>
  <si>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</si>
  <si>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</si>
  <si>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</si>
  <si>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</si>
  <si>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</si>
  <si>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</si>
  <si>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</si>
  <si>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</si>
  <si>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</si>
  <si>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</si>
  <si>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</si>
  <si>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</si>
  <si>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</si>
  <si>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</si>
  <si>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</si>
  <si>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</si>
  <si>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</si>
  <si>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</si>
  <si>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</si>
  <si>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</si>
  <si>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</si>
  <si>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</si>
  <si>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</si>
  <si>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</si>
  <si>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</si>
  <si>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</si>
  <si>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</si>
  <si>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</si>
  <si>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</si>
  <si>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</si>
  <si>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</si>
  <si>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</si>
  <si>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</si>
  <si>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</si>
  <si>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</si>
  <si>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</si>
  <si>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</si>
  <si>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</si>
  <si>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</si>
  <si>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</si>
  <si>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</si>
  <si>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</si>
  <si>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</si>
  <si>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</si>
  <si>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</si>
  <si>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</si>
  <si>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</si>
  <si>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</si>
  <si>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</si>
  <si>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</si>
  <si>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</si>
  <si>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</si>
  <si>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</si>
  <si>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</si>
  <si>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</si>
  <si>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</si>
  <si>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</si>
  <si>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</si>
  <si>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</si>
  <si>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</si>
  <si>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</si>
  <si>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</si>
  <si>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</si>
  <si>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</si>
  <si>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</si>
  <si>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</si>
  <si>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</si>
  <si>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</si>
  <si>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</si>
  <si>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</si>
  <si>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</si>
  <si>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</si>
  <si>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</si>
  <si>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</si>
  <si>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</si>
  <si>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</si>
  <si>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</si>
  <si>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</si>
  <si>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</si>
  <si>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</si>
  <si>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</si>
  <si>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</si>
  <si>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</si>
  <si>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</si>
  <si>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</si>
  <si>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</si>
  <si>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</si>
  <si>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</si>
  <si>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</si>
  <si>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</si>
  <si>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</si>
  <si>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</si>
  <si>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</si>
  <si>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</si>
  <si>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</si>
  <si>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</si>
  <si>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</si>
  <si>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</si>
  <si>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</si>
  <si>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</si>
  <si>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</si>
  <si>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</si>
  <si>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</si>
  <si>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</si>
  <si>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</si>
  <si>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</si>
  <si>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</si>
  <si>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</si>
  <si>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</si>
  <si>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</si>
  <si>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</si>
  <si>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</si>
  <si>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</si>
  <si>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</si>
  <si>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</si>
  <si>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</si>
  <si>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</si>
  <si>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</si>
  <si>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</si>
  <si>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</si>
  <si>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</si>
  <si>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</si>
  <si>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</si>
  <si>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</si>
  <si>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</si>
  <si>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</si>
  <si>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</si>
  <si>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</si>
  <si>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</si>
  <si>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</si>
  <si>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</si>
  <si>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</si>
  <si>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</si>
  <si>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</si>
  <si>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</si>
  <si>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</si>
  <si>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</si>
  <si>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</si>
  <si>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</si>
  <si>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</si>
  <si>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</si>
  <si>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</si>
  <si>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</si>
  <si>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</si>
  <si>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</si>
  <si>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</si>
  <si>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</si>
  <si>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</si>
  <si>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</si>
  <si>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</si>
  <si>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</si>
  <si>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</si>
  <si>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</si>
  <si>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</si>
  <si>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</si>
  <si>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</si>
  <si>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</si>
  <si>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</si>
  <si>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</si>
  <si>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</si>
  <si>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</si>
  <si>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</si>
  <si>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</si>
  <si>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</si>
  <si>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</si>
  <si>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</si>
  <si>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</si>
  <si>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</si>
  <si>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BIEN</t>
  </si>
  <si>
    <t>SERVICIO</t>
  </si>
  <si>
    <t>BIEN Y SERVICIO</t>
  </si>
  <si>
    <t>Implementar cinco (5) estratgias de eduucación ambiental (PRAES, IDAU, PROCEDA, SOCIOEDUCACIÓN, ICEA)</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</si>
  <si>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</si>
  <si>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</si>
  <si>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</si>
  <si>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</si>
  <si>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</si>
  <si>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</si>
  <si>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</si>
  <si>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</si>
  <si>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</si>
  <si>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</si>
  <si>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</si>
  <si>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</si>
  <si>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</si>
  <si>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</si>
  <si>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</si>
  <si>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las condiciones hidrológicas e hidráulicas de los principales cuerpos de agua del distrito de cartagena, ciénaga de la virgen y laguna de chambacú a través de jornada de relimpia y restauración de sus ecosistemas.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</si>
  <si>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</si>
  <si>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</si>
  <si>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</si>
  <si>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</si>
  <si>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</si>
  <si>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</si>
  <si>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</si>
  <si>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</si>
  <si>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</si>
  <si>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</si>
  <si>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</si>
  <si>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</si>
  <si>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</si>
  <si>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</si>
  <si>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</si>
  <si>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</si>
  <si>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</si>
  <si>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</si>
  <si>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</si>
  <si>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</si>
  <si>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</si>
  <si>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</si>
  <si>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</si>
  <si>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Gestionar la aprobación de la política pública en los espacios de concertación</t>
  </si>
  <si>
    <t>Arelis Menndoza</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</si>
  <si>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</si>
  <si>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</si>
  <si>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</si>
  <si>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</si>
  <si>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</si>
  <si>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</si>
  <si>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</si>
  <si>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</si>
  <si>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</si>
  <si>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Implementar parcelas de monitoreo u otras estrategias para la recolección y generación de información necesaria, según las especificaciones de la plataforma SIGMA y cargue de datos e la plataforma</t>
  </si>
  <si>
    <t>Ejecutar acciones tendientes a la implementación de instrumentos de ordenación del manglar.</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</si>
  <si>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</si>
  <si>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</si>
  <si>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</si>
  <si>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</si>
  <si>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</si>
  <si>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</si>
  <si>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</si>
  <si>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</si>
  <si>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</si>
  <si>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</si>
  <si>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</si>
  <si>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</si>
  <si>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</si>
  <si>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</si>
  <si>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</si>
  <si>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</si>
  <si>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</si>
  <si>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</si>
  <si>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</si>
  <si>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Desarrollar base de datos de indicadores y subsistemas de información que deben ser alimentados por EPA Cartagena</t>
  </si>
  <si>
    <t>Implementar acciones para la operación del Centro Inteligente de Monitoreo Ambiental del Distrito de Cartagena de Indias</t>
  </si>
  <si>
    <t>Adquirir equipos tecnológicos y software para la puesta en marcha del Centro Inteligente de Monitoreo Ambiental</t>
  </si>
  <si>
    <t>Elaborar mapa de ruido de la localidad 3</t>
  </si>
  <si>
    <t xml:space="preserve">2 Estaciones para el monitoreo de la calidad del aire implementadas </t>
  </si>
  <si>
    <t>Elaborar el estudio de rediseño del Sistema de Vigilancia de la Calidad del Aire (SVCA)</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</si>
  <si>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</si>
  <si>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</si>
  <si>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</si>
  <si>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</si>
  <si>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</si>
  <si>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</si>
  <si>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</si>
  <si>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</si>
  <si>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Ejecutar las siembras con apoyo de comunidades y demás actores públicos y/o privados</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</si>
  <si>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</si>
  <si>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</si>
  <si>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</si>
  <si>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</si>
  <si>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</si>
  <si>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</si>
  <si>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</si>
  <si>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</si>
  <si>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</si>
  <si>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</si>
  <si>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</si>
  <si>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</si>
  <si>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</si>
  <si>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</si>
  <si>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Realizar acciones encaminadas al mantenimiento y restauración de Elementos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</si>
  <si>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</si>
  <si>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</si>
  <si>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</si>
  <si>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</si>
  <si>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Diseñar e Implementar un programa de educación ambiental con enfoque diferencial que promueva la acción social comunitaria para protección y cuidado del ambiente en zonas aledañas a la Ciénaga de la Virgen.</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</si>
  <si>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</si>
  <si>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</si>
  <si>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</si>
  <si>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</si>
  <si>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</si>
  <si>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</si>
  <si>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</si>
  <si>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</si>
  <si>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</si>
  <si>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</si>
  <si>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</si>
  <si>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Divulgar y socializar los resultados del acotamiento de la Ronda Hídrica.</t>
  </si>
  <si>
    <t xml:space="preserve">Priorizar áreas de ronda hídrica objeto de restauración y conservación. </t>
  </si>
  <si>
    <t>Recuperar ambientalmente las condiciones hidrológicas e hidráulicas de los principales cuerpos de agua del Distrito de Cartagena, Ciénaga de la Virgen y Laguna de Chambacú a través de jornada de relimpia y restauración de sus ecosistemas.</t>
  </si>
  <si>
    <t>Servicio de Dragado (Relimpia) de 140.000 m3 de residuos</t>
  </si>
  <si>
    <t>Realizar el diagnóstico y batimetrías de la laguna de Chambacú.</t>
  </si>
  <si>
    <t>Realizar actividades de relimpia unidades Dársena, Canal de Aducción, zona de mar y pantalla direccional del BEM</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</si>
  <si>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</si>
  <si>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</si>
  <si>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</si>
  <si>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</si>
  <si>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</si>
  <si>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</si>
  <si>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</si>
  <si>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</si>
  <si>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</si>
  <si>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</si>
  <si>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</si>
  <si>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</si>
  <si>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</si>
  <si>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</si>
  <si>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</si>
  <si>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</si>
  <si>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</si>
  <si>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</si>
  <si>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</si>
  <si>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</si>
  <si>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</si>
  <si>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</si>
  <si>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</si>
  <si>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AVANCE
(Mes 2 - Diciembre)</t>
  </si>
  <si>
    <t>AVANCE
(Mes 1 - Septiembre)</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</si>
  <si>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</si>
  <si>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</si>
  <si>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</si>
  <si>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</si>
  <si>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</si>
  <si>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</si>
  <si>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 xml:space="preserve">Documento tecnico de informe de limpieza de raíces de manglar / Informe de avance de contrato </t>
  </si>
  <si>
    <t>Informe técnico de Calidad del Manglar</t>
  </si>
  <si>
    <t>Evidencias de la adquisición de hardware y software</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</si>
  <si>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</si>
  <si>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</si>
  <si>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</si>
  <si>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</si>
  <si>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Evidencias de la contratación del servicio 
Informes de calidad según del agua</t>
  </si>
  <si>
    <t>Evidencias de la contratación de la consultoría
Resultados del estudio</t>
  </si>
  <si>
    <t>Diagnóstico del Sistema Bocana estabilizadora de Mareas BEM, Pescante de Laguna de Chambacú y su Centro de Información</t>
  </si>
  <si>
    <t>Evidencias de la contratación del servicio 
Informes de Diagnóstico realizado</t>
  </si>
  <si>
    <t>Evidencias de las contrataciones</t>
  </si>
  <si>
    <t>Informe de mantenimiento del sistema BEM</t>
  </si>
  <si>
    <t>Evidencias de la Contratación del Servicio
Informe de Resultados de las Batimetrías</t>
  </si>
  <si>
    <t>Evidencias de la contratación del servicio
Informes de resultado de la Relimpia</t>
  </si>
  <si>
    <t>Informe de planificación, ejecución e impacto de la Feria de Negocios Verdes</t>
  </si>
  <si>
    <t>Informe técnico de implementación de estrategias para la recolección y generación de información para plataforma SIGMA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</si>
  <si>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</si>
  <si>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</si>
  <si>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</si>
  <si>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Realizar batimetrías a la unidades Dársena, Canal de Aducción, Zona de bajamar y pantalla direccional del BEM.</t>
  </si>
  <si>
    <t>Evidencias de la contratación del servicio 
Informes de calidad del agua según muestras</t>
  </si>
  <si>
    <t>Adquisición y mantenimiento de equipos y suministros para la operatividad de BEM</t>
  </si>
  <si>
    <t>Evidencias de la Contratación del Servicio
Informe de zonificación del manglar</t>
  </si>
  <si>
    <t>TODAS</t>
  </si>
  <si>
    <t>Obras para la prevención y control de inundaciones – Elementos de BEM</t>
  </si>
  <si>
    <t>Rafael Escudero Aguirre</t>
  </si>
  <si>
    <t>Javier Pineda López</t>
  </si>
  <si>
    <t>Arelis Mendoza</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</si>
  <si>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</si>
  <si>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</si>
  <si>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</si>
  <si>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</si>
  <si>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</si>
  <si>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Servicios para realizar batimetrias a las unidades Dársena, Canal De Aducción, zona de mar y pantalla direccional del BEM.</t>
  </si>
  <si>
    <t>Contrato de Servicios para  realizar el diagnóstico y batimetrías de la laguna de Chambacú.</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</si>
  <si>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</si>
  <si>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</si>
  <si>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</si>
  <si>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</si>
  <si>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</si>
  <si>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</si>
  <si>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</si>
  <si>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</si>
  <si>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Asesoría y/o consultoría para la identificación e implementación de instrumentos de ordenación del manglar</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</si>
  <si>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</si>
  <si>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</si>
  <si>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</si>
  <si>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</si>
  <si>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</si>
  <si>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</si>
  <si>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</si>
  <si>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</si>
  <si>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</si>
  <si>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</si>
  <si>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</si>
  <si>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</si>
  <si>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 xml:space="preserve"> Diseño arquitectonico, y adecuación civil y fisica de la Bocana</t>
  </si>
  <si>
    <t>Compra y suministro de equipos para la operatividad del Sistema BEM</t>
  </si>
  <si>
    <t>Prestación de servicios profesionales y de apoyo a la gestión para la implementación de accones de mantenimiento del Sistema BEM</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</si>
  <si>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</si>
  <si>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</si>
  <si>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diseñar e Implementar un programa de educación ambiental con enfoque diferencial </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</si>
  <si>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</si>
  <si>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</si>
  <si>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</si>
  <si>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Contrato de servicios para analizar muestras de calidad de agua y de los vertimientos ilegales en los cuerpos de agua del Distrito de Cartagena (área urbana)</t>
  </si>
  <si>
    <t>Multas y Sanciones</t>
  </si>
  <si>
    <t>Rendimientos Financieros
Otras Tasas y Derechos Administrativos
Sector Eléctrico
ICLD</t>
  </si>
  <si>
    <t>Contribución Sector Eléctrico</t>
  </si>
  <si>
    <t xml:space="preserve">Contribución Sector Eléctrico
Sobretasa Ambiental
Otras Tasas y Derechos Administrativos
</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</si>
  <si>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</si>
  <si>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</si>
  <si>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</si>
  <si>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</si>
  <si>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</si>
  <si>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Informe de Cumplimiento de las actividades programadas</t>
  </si>
  <si>
    <t>Evidencia Contractual
Informe de Avance y cumpimiento del Objeto Contractual</t>
  </si>
  <si>
    <t>Documento Tecnico</t>
  </si>
  <si>
    <t>4.7.1</t>
  </si>
  <si>
    <t>CARTAGENA ORDENADA ALREDEDOR DEL AGUA</t>
  </si>
  <si>
    <t>REPORTE META PRODUCTO DE  JUNIO A 30 DE SEPTIEMBRE DE 2024</t>
  </si>
  <si>
    <t>REPORTE META PRODUCTO DE  OCTUBRE A DICIEMBRE 2024</t>
  </si>
  <si>
    <t>Informe de la Gestión de acompaañmiento a Insttuciones Educativas</t>
  </si>
  <si>
    <t>Informde de asistencias técnicas a los PROCEDAS</t>
  </si>
  <si>
    <t>Informde de asistencias técnicas a los Procesos de Socioeducación</t>
  </si>
  <si>
    <t>Informes de Acompañamiento Técnico a los IDAU</t>
  </si>
  <si>
    <t>Informes de Asistencia Técnica a los ICEA</t>
  </si>
  <si>
    <t>Infotme de cumplimiento de la actividad</t>
  </si>
  <si>
    <t>SI</t>
  </si>
  <si>
    <t>Prestación de servicios profesionales y de apoyo a la gestión para desarrollar acciones d eimplementación de las estrategias de educación generadas.</t>
  </si>
  <si>
    <t>Prestación de servicios profesionales y de apoyo a la gestión para desarrollar investigaciones y   apropiación social del conocimiento en temas ambientales</t>
  </si>
  <si>
    <t>Prestación de servicios profesioanles y de apoyo a la gestión para la formulación de la política Ambiental del Distrito</t>
  </si>
  <si>
    <t>Rendimientos Financieros</t>
  </si>
  <si>
    <t>Etiquetas de fila</t>
  </si>
  <si>
    <t>Total general</t>
  </si>
  <si>
    <t>(en blanco)</t>
  </si>
  <si>
    <t>PROYECTOS</t>
  </si>
  <si>
    <t>LINEA ESTRATÉGICA</t>
  </si>
  <si>
    <t>Inventario de determinantes</t>
  </si>
  <si>
    <t>Acto Administrativo Sancionado</t>
  </si>
  <si>
    <t>Informe de Caracterización y diagnóstico de determinantes</t>
  </si>
  <si>
    <t>Carpeta de información de  área de aire, ruido y suelo, vertimientos y control y seguimiento y resutados de mediciones ambientales generadas a través de proyectos de inversón</t>
  </si>
  <si>
    <t>Software para la captura de datos de las estaciones SVCA</t>
  </si>
  <si>
    <t>Contrato de compra de equipos tecnologicos</t>
  </si>
  <si>
    <t>Contrato de actividad, Mapa de ruido, Planes descontaminación de localidad 3</t>
  </si>
  <si>
    <t>Informe de resultados de calidad de agua (Anexando Acta de visita/Registro Fotográfico/Conceptos Técnicos)</t>
  </si>
  <si>
    <t>Estudios Previos para contratar la consultoría para elaboración del documento de diseño y rediseño de operación de las estaciones, de acuerdo a lo establecido a los protocolos de monitoreo y seguimiento de la calidad del aire.</t>
  </si>
  <si>
    <t>Reporte de actividades de mantenimiento establecidas dentro del Proyecto</t>
  </si>
  <si>
    <t>Actas de Mesa T´écnica Distrital de la Calidad de Aire y Ruido</t>
  </si>
  <si>
    <t>Informe de Operación del SVCA</t>
  </si>
  <si>
    <t>Informe ejecutivo de analisis de acuerdo a las necesidades de comunidades y registros de árboles sembrados
Informes técnicos de los resultados de evaluación en campo
Listado de los sitios a intervenir a través de siembras</t>
  </si>
  <si>
    <t>Informes georeferenciados de las siembras realizadas</t>
  </si>
  <si>
    <t>Formatos de asistencia
Grabaciones y formatos de asistencia, notas de prensa y publicaciones en RRSS</t>
  </si>
  <si>
    <t>Informe de ejecución de contrato de compra de herramientas e insumos.
Registro fotográfico y actas
Conceptos técnicos emitidos</t>
  </si>
  <si>
    <t xml:space="preserve">Informe ejecutivo </t>
  </si>
  <si>
    <t>Evidencias de la Etapa Contractual</t>
  </si>
  <si>
    <t>Informe de gestión que contiene datos de liberaciones, ingresos, reportes, reubicaciones, eutanacias y mantenimiento de equipos de jaulas .</t>
  </si>
  <si>
    <t>Informe Ejecutivo</t>
  </si>
  <si>
    <t>Informes de Jornadas realizadas</t>
  </si>
  <si>
    <t>EJECUCIÓN PRESUPUESTAL SEGÚN REGISTROS PRESUPUESTALES A SEPTIEMBRE 30 DE 2024</t>
  </si>
  <si>
    <t>APROPIACIÓN DEFINITIVA POR PROYECTO</t>
  </si>
  <si>
    <t>REPORTE META PRODUCTO DE  OCTUBRE A NOVIEMBRE 2024</t>
  </si>
  <si>
    <t>REPORTE META PRODUCTO  A DICIEMBRE 2024</t>
  </si>
  <si>
    <t>EJECUCIÓN PRESUPUESTAL SEGÚN GIROS A DICIEMBRE 31 DE 2024</t>
  </si>
  <si>
    <t>EJECUCIÓN PRESUPUESTAL SEGÚN GIROS DE OCTUBRE A NOVIEMBRE 30 DE 2024</t>
  </si>
  <si>
    <t>Documento Técnico de Acotamiento
Resolución de Priorización y Adopción</t>
  </si>
  <si>
    <t>CONSERVACIÓN DEL RECURSO HÍDRICO DEL ÁREA URBANA DE CARTAGENA DE INDIAS</t>
  </si>
  <si>
    <t xml:space="preserve">Contratacion de servicios logpusticos para la organización de al Feria </t>
  </si>
  <si>
    <t>Índice de Desempeño lnstitucional - IDI  de la Alcaldía (Administración Central y Descentralizada)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</si>
</sst>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s>
  <fonts count="59" x14ac:knownFonts="1">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family val="2"/>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family val="2"/>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20"/>
      <color theme="1"/>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
      <b/>
      <sz val="12"/>
      <name val="Arial"/>
      <family val="2"/>
    </font>
    <font>
      <b/>
      <sz val="12"/>
      <color theme="1"/>
      <name val="Aptos Narrow"/>
      <family val="2"/>
      <scheme val="minor"/>
    </font>
    <font>
      <b/>
      <sz val="16"/>
      <color theme="1"/>
      <name val="Aptos Narrow"/>
      <family val="2"/>
      <scheme val="minor"/>
    </font>
    <font>
      <sz val="11"/>
      <color rgb="FF000000"/>
      <name val="Calibri"/>
      <family val="2"/>
    </font>
    <font>
      <sz val="11"/>
      <name val="Aptos Narrow"/>
      <family val="2"/>
      <scheme val="minor"/>
    </font>
    <font>
      <sz val="11"/>
      <name val="Calibri"/>
      <family val="2"/>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1">
    <xf numFmtId="0" fontId="0" fillId="0" borderId="0"/>
    <xf numFmtId="0" fontId="8" fillId="0" borderId="0"/>
    <xf numFmtId="166" fontId="6" fillId="0" borderId="0" applyFont="0" applyFill="0" applyBorder="0" applyAlignment="0" applyProtection="0"/>
    <xf numFmtId="167" fontId="6" fillId="0" borderId="0" applyFont="0" applyFill="0" applyBorder="0" applyAlignment="0" applyProtection="0"/>
    <xf numFmtId="0" fontId="18" fillId="6" borderId="0" applyNumberFormat="0" applyBorder="0" applyProtection="0">
      <alignment horizontal="center" vertical="center"/>
    </xf>
    <xf numFmtId="49" fontId="19" fillId="0" borderId="0" applyFill="0" applyBorder="0" applyProtection="0">
      <alignment horizontal="left" vertical="center"/>
    </xf>
    <xf numFmtId="3" fontId="19" fillId="0" borderId="0" applyFill="0" applyBorder="0" applyProtection="0">
      <alignment horizontal="right" vertical="center"/>
    </xf>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cellStyleXfs>
  <cellXfs count="445">
    <xf numFmtId="0" fontId="0" fillId="0" borderId="0" xfId="0"/>
    <xf numFmtId="0" fontId="0" fillId="2" borderId="0" xfId="0" applyFill="1"/>
    <xf numFmtId="0" fontId="10" fillId="2" borderId="1" xfId="0" applyFont="1" applyFill="1" applyBorder="1" applyAlignment="1">
      <alignment horizontal="center" vertical="center" wrapText="1"/>
    </xf>
    <xf numFmtId="0" fontId="12" fillId="2" borderId="0" xfId="0" applyFont="1" applyFill="1"/>
    <xf numFmtId="0" fontId="0" fillId="2" borderId="0" xfId="0" applyFill="1" applyAlignment="1">
      <alignment horizontal="center" vertical="center"/>
    </xf>
    <xf numFmtId="0" fontId="13" fillId="2" borderId="0" xfId="0" applyFont="1" applyFill="1" applyAlignment="1">
      <alignment horizontal="center" vertical="center"/>
    </xf>
    <xf numFmtId="0" fontId="0" fillId="0" borderId="0" xfId="0" applyAlignment="1">
      <alignment vertical="center"/>
    </xf>
    <xf numFmtId="0" fontId="18" fillId="6" borderId="1" xfId="4" applyBorder="1" applyProtection="1">
      <alignment horizontal="center" vertical="center"/>
    </xf>
    <xf numFmtId="3" fontId="19" fillId="0" borderId="1" xfId="6" applyBorder="1" applyAlignment="1" applyProtection="1">
      <alignment horizontal="center" vertical="center"/>
    </xf>
    <xf numFmtId="49" fontId="19" fillId="0" borderId="1" xfId="5" applyBorder="1" applyProtection="1">
      <alignment horizontal="left" vertical="center"/>
    </xf>
    <xf numFmtId="0" fontId="22" fillId="0" borderId="0" xfId="0" applyFont="1" applyAlignment="1">
      <alignment horizontal="left"/>
    </xf>
    <xf numFmtId="0" fontId="22" fillId="0" borderId="0" xfId="0" applyFont="1" applyAlignment="1">
      <alignment horizontal="left" vertical="center"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22" fillId="0" borderId="0" xfId="0" applyFont="1" applyAlignment="1">
      <alignment horizontal="left" vertical="center"/>
    </xf>
    <xf numFmtId="0" fontId="7"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0" fillId="2" borderId="0" xfId="0" applyFill="1" applyAlignment="1">
      <alignment horizontal="center"/>
    </xf>
    <xf numFmtId="0" fontId="9" fillId="2" borderId="12" xfId="1" applyFont="1" applyFill="1" applyBorder="1" applyAlignment="1">
      <alignment horizontal="left"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0" fillId="0" borderId="0" xfId="0" applyAlignment="1">
      <alignment horizontal="center"/>
    </xf>
    <xf numFmtId="49" fontId="19" fillId="0" borderId="1" xfId="5" applyBorder="1" applyAlignment="1" applyProtection="1">
      <alignment vertical="center" wrapText="1"/>
    </xf>
    <xf numFmtId="0" fontId="18" fillId="6" borderId="1" xfId="4" applyBorder="1" applyAlignment="1" applyProtection="1">
      <alignment vertical="center"/>
    </xf>
    <xf numFmtId="0" fontId="27" fillId="2" borderId="1" xfId="1" applyFont="1" applyFill="1" applyBorder="1" applyAlignment="1">
      <alignment horizontal="left" vertical="center"/>
    </xf>
    <xf numFmtId="0" fontId="28" fillId="5" borderId="9" xfId="1" applyFont="1" applyFill="1" applyBorder="1" applyAlignment="1">
      <alignment horizontal="center" vertical="center"/>
    </xf>
    <xf numFmtId="0" fontId="28" fillId="5" borderId="1" xfId="1" applyFont="1" applyFill="1" applyBorder="1" applyAlignment="1">
      <alignment horizontal="center" vertical="center"/>
    </xf>
    <xf numFmtId="0" fontId="28" fillId="5" borderId="10" xfId="1" applyFont="1" applyFill="1" applyBorder="1" applyAlignment="1">
      <alignment horizontal="center" vertical="center"/>
    </xf>
    <xf numFmtId="14" fontId="29" fillId="0" borderId="1" xfId="0" applyNumberFormat="1" applyFont="1" applyBorder="1" applyAlignment="1">
      <alignment horizontal="center" vertical="center"/>
    </xf>
    <xf numFmtId="0" fontId="30" fillId="0" borderId="1" xfId="1" applyFont="1" applyBorder="1" applyAlignment="1">
      <alignment horizontal="center" vertical="center"/>
    </xf>
    <xf numFmtId="14" fontId="30" fillId="0" borderId="1" xfId="1" applyNumberFormat="1" applyFont="1" applyBorder="1" applyAlignment="1">
      <alignment horizontal="center" vertical="center"/>
    </xf>
    <xf numFmtId="0" fontId="30" fillId="0" borderId="1" xfId="1" applyFont="1" applyBorder="1" applyAlignment="1">
      <alignment horizontal="center" wrapText="1"/>
    </xf>
    <xf numFmtId="0" fontId="30" fillId="0" borderId="1" xfId="1" applyFont="1" applyBorder="1"/>
    <xf numFmtId="0" fontId="28" fillId="5" borderId="1" xfId="1" applyFont="1" applyFill="1" applyBorder="1" applyAlignment="1">
      <alignment vertical="center"/>
    </xf>
    <xf numFmtId="0" fontId="0" fillId="0" borderId="1" xfId="0" applyBorder="1" applyAlignment="1">
      <alignment horizontal="center" vertical="center"/>
    </xf>
    <xf numFmtId="0" fontId="36" fillId="0" borderId="0" xfId="0" applyFont="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0" fontId="10" fillId="2" borderId="20" xfId="0" applyFont="1" applyFill="1" applyBorder="1" applyAlignment="1">
      <alignment horizontal="center" vertical="center" wrapText="1"/>
    </xf>
    <xf numFmtId="0" fontId="22" fillId="0" borderId="0" xfId="0" applyFont="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20" xfId="0" applyBorder="1" applyAlignment="1">
      <alignment vertical="center" wrapText="1"/>
    </xf>
    <xf numFmtId="0" fontId="0" fillId="0" borderId="20" xfId="0" applyBorder="1"/>
    <xf numFmtId="9" fontId="7" fillId="2" borderId="5" xfId="10" applyFont="1" applyFill="1" applyBorder="1" applyAlignment="1">
      <alignment horizontal="center" vertical="center" wrapText="1"/>
    </xf>
    <xf numFmtId="9" fontId="0" fillId="2" borderId="0" xfId="10" applyFont="1" applyFill="1" applyAlignment="1">
      <alignment horizontal="center" vertical="center"/>
    </xf>
    <xf numFmtId="49" fontId="19" fillId="0" borderId="0" xfId="5" applyFill="1" applyBorder="1" applyProtection="1">
      <alignment horizontal="left" vertical="center"/>
    </xf>
    <xf numFmtId="3" fontId="7" fillId="2" borderId="5" xfId="0" applyNumberFormat="1" applyFont="1" applyFill="1" applyBorder="1" applyAlignment="1">
      <alignment horizontal="center" vertical="center" wrapText="1"/>
    </xf>
    <xf numFmtId="3" fontId="13" fillId="2" borderId="0" xfId="0" applyNumberFormat="1" applyFont="1" applyFill="1" applyAlignment="1">
      <alignment horizontal="center" vertical="center"/>
    </xf>
    <xf numFmtId="3" fontId="0" fillId="2" borderId="0" xfId="0" applyNumberFormat="1" applyFill="1" applyAlignment="1">
      <alignment horizontal="center"/>
    </xf>
    <xf numFmtId="0" fontId="0" fillId="0" borderId="0" xfId="0" applyAlignment="1">
      <alignment horizontal="center" vertical="center"/>
    </xf>
    <xf numFmtId="0" fontId="10" fillId="9"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xf>
    <xf numFmtId="0" fontId="10"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24" fillId="2" borderId="20" xfId="0" applyFont="1" applyFill="1" applyBorder="1" applyAlignment="1">
      <alignment horizontal="center" vertical="center" wrapText="1"/>
    </xf>
    <xf numFmtId="0" fontId="0" fillId="0" borderId="1" xfId="0" applyBorder="1" applyAlignment="1">
      <alignment horizontal="center" vertical="center" wrapText="1"/>
    </xf>
    <xf numFmtId="0" fontId="45" fillId="0" borderId="1" xfId="0" applyFont="1" applyBorder="1" applyAlignment="1">
      <alignment vertical="center" wrapText="1"/>
    </xf>
    <xf numFmtId="0" fontId="44" fillId="0" borderId="1" xfId="0" applyFont="1" applyBorder="1" applyAlignment="1">
      <alignment vertical="center" wrapText="1"/>
    </xf>
    <xf numFmtId="0" fontId="38" fillId="0" borderId="1" xfId="0" applyFont="1" applyBorder="1" applyAlignment="1">
      <alignment vertical="center" wrapText="1"/>
    </xf>
    <xf numFmtId="0" fontId="47" fillId="0" borderId="19" xfId="0" applyFont="1" applyBorder="1" applyAlignment="1">
      <alignment vertical="center" wrapText="1"/>
    </xf>
    <xf numFmtId="0" fontId="39" fillId="0" borderId="1" xfId="0" applyFont="1" applyBorder="1" applyAlignment="1">
      <alignment vertical="center" wrapText="1"/>
    </xf>
    <xf numFmtId="0" fontId="41" fillId="0" borderId="0" xfId="0" applyFont="1" applyAlignment="1">
      <alignment vertical="center" wrapText="1"/>
    </xf>
    <xf numFmtId="1" fontId="41" fillId="0" borderId="0" xfId="0" applyNumberFormat="1" applyFont="1" applyAlignment="1">
      <alignment vertical="center" wrapText="1"/>
    </xf>
    <xf numFmtId="0" fontId="34" fillId="0" borderId="0" xfId="0" applyFont="1" applyAlignment="1">
      <alignment vertical="center" wrapText="1"/>
    </xf>
    <xf numFmtId="0" fontId="10" fillId="9" borderId="20" xfId="0" applyFont="1" applyFill="1" applyBorder="1" applyAlignment="1">
      <alignment horizontal="center" vertical="center" wrapText="1"/>
    </xf>
    <xf numFmtId="0" fontId="12" fillId="2" borderId="0" xfId="0" applyFont="1" applyFill="1" applyAlignment="1">
      <alignment horizontal="center"/>
    </xf>
    <xf numFmtId="0" fontId="48" fillId="2" borderId="5" xfId="0" applyFont="1" applyFill="1" applyBorder="1" applyAlignment="1">
      <alignment horizontal="center" vertical="center" wrapText="1"/>
    </xf>
    <xf numFmtId="0" fontId="22" fillId="0" borderId="1" xfId="0" applyFont="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9" fontId="10" fillId="2" borderId="25" xfId="10" applyFont="1" applyFill="1" applyBorder="1" applyAlignment="1">
      <alignment horizontal="center" vertical="center" wrapText="1"/>
    </xf>
    <xf numFmtId="3" fontId="10" fillId="2" borderId="25" xfId="0" applyNumberFormat="1" applyFont="1" applyFill="1" applyBorder="1" applyAlignment="1">
      <alignment horizontal="center" vertical="center" wrapText="1"/>
    </xf>
    <xf numFmtId="0" fontId="10" fillId="9" borderId="25" xfId="0" applyFont="1" applyFill="1" applyBorder="1" applyAlignment="1">
      <alignment horizontal="center" vertical="center" wrapText="1"/>
    </xf>
    <xf numFmtId="3" fontId="10" fillId="2" borderId="26"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7" xfId="0" applyFont="1" applyBorder="1" applyAlignment="1">
      <alignment horizontal="center" vertical="center" wrapText="1"/>
    </xf>
    <xf numFmtId="9" fontId="22" fillId="0" borderId="7" xfId="1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justify" vertical="center" wrapText="1"/>
    </xf>
    <xf numFmtId="9" fontId="22" fillId="0" borderId="1" xfId="10" applyFont="1" applyFill="1" applyBorder="1" applyAlignment="1">
      <alignment horizontal="center" vertical="center" wrapText="1"/>
    </xf>
    <xf numFmtId="3" fontId="22" fillId="0" borderId="1"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xf>
    <xf numFmtId="0" fontId="47" fillId="0" borderId="1" xfId="0" applyFont="1" applyBorder="1" applyAlignment="1">
      <alignment horizontal="justify" vertical="center" wrapText="1"/>
    </xf>
    <xf numFmtId="1" fontId="22" fillId="0" borderId="1" xfId="0" applyNumberFormat="1" applyFont="1" applyBorder="1" applyAlignment="1">
      <alignment horizontal="center" vertical="center" wrapText="1"/>
    </xf>
    <xf numFmtId="1" fontId="22"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10" xfId="0" applyFont="1" applyBorder="1" applyAlignment="1">
      <alignment horizontal="center" vertical="center" wrapText="1"/>
    </xf>
    <xf numFmtId="0" fontId="22" fillId="0" borderId="22" xfId="0" applyFont="1" applyBorder="1" applyAlignment="1">
      <alignment horizontal="justify" vertical="center" wrapText="1"/>
    </xf>
    <xf numFmtId="0" fontId="22" fillId="0" borderId="21" xfId="0" applyFont="1" applyBorder="1" applyAlignment="1">
      <alignment horizontal="justify" vertical="center" wrapText="1"/>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9" fontId="22" fillId="0" borderId="21" xfId="10" applyFont="1" applyFill="1" applyBorder="1" applyAlignment="1">
      <alignment horizontal="center" vertical="center" wrapText="1"/>
    </xf>
    <xf numFmtId="0" fontId="22" fillId="0" borderId="21" xfId="0" applyFont="1" applyBorder="1" applyAlignment="1">
      <alignment horizontal="justify" vertical="center"/>
    </xf>
    <xf numFmtId="0" fontId="22" fillId="0" borderId="23" xfId="0" applyFont="1" applyBorder="1" applyAlignment="1">
      <alignment horizontal="center" vertical="center" wrapText="1"/>
    </xf>
    <xf numFmtId="0" fontId="38" fillId="0" borderId="19" xfId="0" applyFont="1" applyBorder="1" applyAlignment="1">
      <alignment vertical="center" wrapText="1"/>
    </xf>
    <xf numFmtId="0" fontId="49" fillId="2" borderId="1" xfId="0" applyFont="1" applyFill="1" applyBorder="1" applyAlignment="1">
      <alignment horizontal="center" vertical="center" wrapText="1"/>
    </xf>
    <xf numFmtId="0" fontId="12" fillId="0" borderId="19" xfId="0" applyFont="1" applyBorder="1" applyAlignment="1">
      <alignment vertical="center" wrapText="1"/>
    </xf>
    <xf numFmtId="0" fontId="44" fillId="0" borderId="1" xfId="0" applyFont="1" applyBorder="1" applyAlignment="1">
      <alignment horizontal="justify" vertical="center" wrapText="1"/>
    </xf>
    <xf numFmtId="0" fontId="47" fillId="0" borderId="18" xfId="0" applyFont="1" applyBorder="1" applyAlignment="1">
      <alignment vertical="center" wrapText="1"/>
    </xf>
    <xf numFmtId="0" fontId="24" fillId="2" borderId="19" xfId="0" applyFont="1" applyFill="1" applyBorder="1" applyAlignment="1">
      <alignment horizontal="center" vertical="center" wrapText="1"/>
    </xf>
    <xf numFmtId="0" fontId="43" fillId="2" borderId="19" xfId="0" applyFont="1" applyFill="1" applyBorder="1" applyAlignment="1">
      <alignment horizontal="center" vertical="center" wrapText="1"/>
    </xf>
    <xf numFmtId="0" fontId="11"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5" xfId="0" applyNumberFormat="1" applyBorder="1" applyAlignment="1">
      <alignment horizontal="center" vertical="center"/>
    </xf>
    <xf numFmtId="1" fontId="0" fillId="0" borderId="0" xfId="0" applyNumberFormat="1" applyAlignment="1">
      <alignment horizontal="center" vertical="center"/>
    </xf>
    <xf numFmtId="0" fontId="50" fillId="0" borderId="1" xfId="0" applyFont="1" applyBorder="1" applyAlignment="1">
      <alignment vertical="center" wrapText="1"/>
    </xf>
    <xf numFmtId="0" fontId="38" fillId="0" borderId="2" xfId="0" applyFont="1" applyBorder="1" applyAlignment="1">
      <alignment horizontal="center" vertical="center" wrapText="1"/>
    </xf>
    <xf numFmtId="164" fontId="0" fillId="0" borderId="1" xfId="8" applyFont="1" applyBorder="1" applyAlignment="1">
      <alignment horizontal="center" vertical="center" wrapText="1"/>
    </xf>
    <xf numFmtId="164" fontId="10" fillId="2" borderId="1" xfId="8" applyFont="1" applyFill="1" applyBorder="1" applyAlignment="1">
      <alignment horizontal="center" vertical="center" wrapText="1"/>
    </xf>
    <xf numFmtId="164" fontId="0" fillId="0" borderId="1" xfId="8" applyFont="1" applyBorder="1" applyAlignment="1">
      <alignment vertical="center"/>
    </xf>
    <xf numFmtId="164" fontId="12" fillId="0" borderId="1" xfId="8" applyFont="1" applyBorder="1" applyAlignment="1">
      <alignment vertical="center"/>
    </xf>
    <xf numFmtId="164" fontId="0" fillId="0" borderId="0" xfId="8" applyFont="1"/>
    <xf numFmtId="164" fontId="52" fillId="2" borderId="1" xfId="8" applyFont="1" applyFill="1" applyBorder="1" applyAlignment="1">
      <alignment horizontal="center" vertical="center" wrapText="1"/>
    </xf>
    <xf numFmtId="164" fontId="40" fillId="0" borderId="0" xfId="8" applyFont="1"/>
    <xf numFmtId="164" fontId="0" fillId="0" borderId="1" xfId="8" applyFont="1" applyFill="1" applyBorder="1"/>
    <xf numFmtId="4" fontId="7" fillId="2" borderId="5" xfId="0" applyNumberFormat="1" applyFont="1" applyFill="1" applyBorder="1" applyAlignment="1">
      <alignment horizontal="center" vertical="center" wrapText="1"/>
    </xf>
    <xf numFmtId="4" fontId="10" fillId="9" borderId="25" xfId="0" applyNumberFormat="1" applyFont="1" applyFill="1" applyBorder="1" applyAlignment="1">
      <alignment horizontal="center" vertical="center" wrapText="1"/>
    </xf>
    <xf numFmtId="4" fontId="22" fillId="0" borderId="7"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4" fontId="13" fillId="2" borderId="0" xfId="0" applyNumberFormat="1" applyFont="1" applyFill="1" applyAlignment="1">
      <alignment horizontal="center" vertical="center"/>
    </xf>
    <xf numFmtId="4" fontId="22" fillId="0" borderId="21" xfId="0" applyNumberFormat="1" applyFont="1" applyBorder="1" applyAlignment="1">
      <alignment horizontal="center" vertical="center" wrapText="1"/>
    </xf>
    <xf numFmtId="164" fontId="51" fillId="9" borderId="1" xfId="8" applyFont="1" applyFill="1" applyBorder="1" applyAlignment="1">
      <alignment horizontal="center" vertical="center" wrapText="1"/>
    </xf>
    <xf numFmtId="0" fontId="53" fillId="2" borderId="1" xfId="0" applyFont="1" applyFill="1" applyBorder="1" applyAlignment="1">
      <alignment horizontal="center" vertical="center" wrapText="1"/>
    </xf>
    <xf numFmtId="0" fontId="22" fillId="0" borderId="0" xfId="0" applyFont="1" applyAlignment="1">
      <alignment horizontal="center" vertical="center"/>
    </xf>
    <xf numFmtId="9" fontId="13" fillId="2" borderId="0" xfId="10" applyFont="1" applyFill="1" applyAlignment="1">
      <alignment horizontal="center" vertical="center"/>
    </xf>
    <xf numFmtId="0" fontId="49" fillId="2" borderId="19" xfId="0"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9" fontId="0" fillId="2" borderId="0" xfId="10" applyFont="1" applyFill="1" applyAlignment="1">
      <alignmen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164" fontId="0" fillId="0" borderId="20" xfId="8"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55" fillId="10" borderId="27" xfId="0" applyFont="1" applyFill="1" applyBorder="1" applyAlignment="1">
      <alignment horizontal="center" vertical="center"/>
    </xf>
    <xf numFmtId="0" fontId="55" fillId="10" borderId="28" xfId="0" applyFont="1" applyFill="1" applyBorder="1" applyAlignment="1">
      <alignment horizontal="center" vertical="center"/>
    </xf>
    <xf numFmtId="0" fontId="55" fillId="10" borderId="29" xfId="0" applyFont="1" applyFill="1" applyBorder="1" applyAlignment="1">
      <alignment horizontal="center" vertical="center"/>
    </xf>
    <xf numFmtId="0" fontId="3" fillId="0" borderId="32" xfId="0" applyFont="1" applyBorder="1" applyAlignment="1">
      <alignment vertical="center" wrapText="1"/>
    </xf>
    <xf numFmtId="0" fontId="3" fillId="0" borderId="34" xfId="0" applyFont="1" applyBorder="1" applyAlignment="1">
      <alignment vertical="center"/>
    </xf>
    <xf numFmtId="0" fontId="3" fillId="0" borderId="35" xfId="0" applyFont="1" applyBorder="1" applyAlignment="1">
      <alignment vertical="center" wrapText="1"/>
    </xf>
    <xf numFmtId="0" fontId="3" fillId="0" borderId="37" xfId="0" applyFont="1" applyBorder="1" applyAlignment="1">
      <alignment vertical="center"/>
    </xf>
    <xf numFmtId="0" fontId="3" fillId="0" borderId="38" xfId="0" applyFont="1" applyBorder="1" applyAlignment="1">
      <alignment vertical="center" wrapText="1"/>
    </xf>
    <xf numFmtId="0" fontId="54" fillId="11" borderId="9" xfId="0" applyFont="1" applyFill="1" applyBorder="1" applyAlignment="1">
      <alignment horizontal="center" vertical="center"/>
    </xf>
    <xf numFmtId="0" fontId="3" fillId="11" borderId="1" xfId="0" applyFont="1" applyFill="1" applyBorder="1" applyAlignment="1">
      <alignment vertical="center"/>
    </xf>
    <xf numFmtId="0" fontId="3" fillId="11" borderId="10" xfId="0" applyFont="1" applyFill="1" applyBorder="1" applyAlignment="1">
      <alignment vertical="center" wrapText="1"/>
    </xf>
    <xf numFmtId="0" fontId="54" fillId="0" borderId="22" xfId="0" applyFont="1" applyBorder="1" applyAlignment="1">
      <alignment horizontal="center" vertical="center"/>
    </xf>
    <xf numFmtId="0" fontId="3" fillId="0" borderId="21" xfId="0" applyFont="1" applyBorder="1" applyAlignment="1">
      <alignment vertical="center"/>
    </xf>
    <xf numFmtId="0" fontId="3" fillId="0" borderId="23" xfId="0" applyFont="1" applyBorder="1" applyAlignment="1">
      <alignment vertical="center" wrapText="1"/>
    </xf>
    <xf numFmtId="9" fontId="56" fillId="0" borderId="34" xfId="0" applyNumberFormat="1" applyFont="1" applyBorder="1" applyAlignment="1">
      <alignment horizontal="center" vertical="center" wrapText="1"/>
    </xf>
    <xf numFmtId="0" fontId="57" fillId="0" borderId="37" xfId="1" applyFont="1" applyBorder="1" applyAlignment="1" applyProtection="1">
      <alignment horizontal="center" vertical="center"/>
      <protection locked="0"/>
    </xf>
    <xf numFmtId="0" fontId="12" fillId="0" borderId="20" xfId="0" applyFont="1" applyBorder="1" applyAlignment="1">
      <alignment vertical="center" wrapText="1"/>
    </xf>
    <xf numFmtId="0" fontId="49" fillId="2" borderId="20" xfId="0" applyFont="1" applyFill="1" applyBorder="1" applyAlignment="1">
      <alignment horizontal="center" vertical="center" wrapText="1"/>
    </xf>
    <xf numFmtId="9" fontId="56" fillId="0" borderId="39" xfId="0" applyNumberFormat="1" applyFont="1" applyBorder="1" applyAlignment="1">
      <alignment horizontal="center" vertical="center"/>
    </xf>
    <xf numFmtId="3" fontId="11" fillId="0" borderId="39" xfId="1" applyNumberFormat="1" applyFont="1" applyBorder="1" applyAlignment="1" applyProtection="1">
      <alignment horizontal="center" vertical="center" wrapText="1"/>
      <protection locked="0"/>
    </xf>
    <xf numFmtId="0" fontId="0" fillId="0" borderId="37" xfId="0" applyBorder="1" applyAlignment="1">
      <alignment horizontal="center" vertical="center"/>
    </xf>
    <xf numFmtId="3" fontId="11" fillId="0" borderId="34" xfId="1" applyNumberFormat="1" applyFont="1" applyBorder="1" applyAlignment="1" applyProtection="1">
      <alignment horizontal="center" vertical="center" wrapText="1"/>
      <protection locked="0"/>
    </xf>
    <xf numFmtId="9" fontId="47" fillId="0" borderId="34" xfId="0" applyNumberFormat="1" applyFont="1" applyBorder="1" applyAlignment="1">
      <alignment horizontal="center" vertical="center" wrapText="1"/>
    </xf>
    <xf numFmtId="0" fontId="12" fillId="0" borderId="18" xfId="0" applyFont="1" applyBorder="1" applyAlignment="1">
      <alignment vertical="center" wrapText="1"/>
    </xf>
    <xf numFmtId="0" fontId="49" fillId="2" borderId="1" xfId="0" applyFont="1" applyFill="1" applyBorder="1" applyAlignment="1">
      <alignment horizontal="left" vertical="center" wrapText="1"/>
    </xf>
    <xf numFmtId="0" fontId="49" fillId="2" borderId="20" xfId="0" applyFont="1" applyFill="1" applyBorder="1" applyAlignment="1">
      <alignment horizontal="left" vertical="center" wrapText="1"/>
    </xf>
    <xf numFmtId="14" fontId="49" fillId="2" borderId="19"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20" xfId="0" applyNumberFormat="1" applyBorder="1" applyAlignment="1">
      <alignment horizontal="center" vertical="center"/>
    </xf>
    <xf numFmtId="14" fontId="0" fillId="0" borderId="39" xfId="0" applyNumberFormat="1" applyBorder="1" applyAlignment="1">
      <alignment horizontal="center" vertical="center"/>
    </xf>
    <xf numFmtId="14" fontId="0" fillId="0" borderId="34" xfId="0" applyNumberFormat="1" applyBorder="1" applyAlignment="1">
      <alignment horizontal="center" vertical="center"/>
    </xf>
    <xf numFmtId="14" fontId="0" fillId="0" borderId="37" xfId="0" applyNumberFormat="1" applyBorder="1" applyAlignment="1">
      <alignment horizontal="center" vertical="center"/>
    </xf>
    <xf numFmtId="1" fontId="43" fillId="2" borderId="19"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0" xfId="0" applyFont="1" applyFill="1" applyBorder="1" applyAlignment="1">
      <alignment horizontal="center" vertical="center" wrapText="1"/>
    </xf>
    <xf numFmtId="1" fontId="0" fillId="0" borderId="20" xfId="0" applyNumberFormat="1"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24" fillId="2" borderId="18" xfId="0" applyFont="1" applyFill="1" applyBorder="1" applyAlignment="1">
      <alignment horizontal="center" vertical="center" wrapText="1"/>
    </xf>
    <xf numFmtId="1" fontId="53" fillId="0" borderId="1" xfId="1" applyNumberFormat="1" applyFont="1" applyBorder="1" applyAlignment="1" applyProtection="1">
      <alignment horizontal="center" vertical="center"/>
      <protection locked="0"/>
    </xf>
    <xf numFmtId="2" fontId="53" fillId="0" borderId="20" xfId="1" applyNumberFormat="1" applyFont="1" applyBorder="1" applyAlignment="1" applyProtection="1">
      <alignment horizontal="center" vertical="center"/>
      <protection locked="0"/>
    </xf>
    <xf numFmtId="2" fontId="53" fillId="0" borderId="1" xfId="1" applyNumberFormat="1" applyFont="1" applyBorder="1" applyAlignment="1" applyProtection="1">
      <alignment horizontal="center" vertical="center"/>
      <protection locked="0"/>
    </xf>
    <xf numFmtId="169" fontId="11" fillId="0" borderId="34" xfId="1" applyNumberFormat="1" applyFont="1" applyBorder="1" applyAlignment="1" applyProtection="1">
      <alignment horizontal="center" vertical="center" wrapText="1"/>
      <protection locked="0"/>
    </xf>
    <xf numFmtId="1" fontId="24"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9" fontId="22" fillId="0" borderId="1" xfId="0" applyNumberFormat="1" applyFont="1" applyBorder="1" applyAlignment="1">
      <alignment horizontal="center" vertical="center" wrapText="1"/>
    </xf>
    <xf numFmtId="9" fontId="22" fillId="0" borderId="20" xfId="10" applyFont="1" applyBorder="1" applyAlignment="1">
      <alignment horizontal="center" vertical="center" wrapText="1"/>
    </xf>
    <xf numFmtId="9" fontId="22" fillId="0" borderId="19" xfId="10" applyFont="1" applyBorder="1" applyAlignment="1">
      <alignment horizontal="center" vertical="center" wrapText="1"/>
    </xf>
    <xf numFmtId="9" fontId="22" fillId="0" borderId="1" xfId="10" applyFont="1" applyBorder="1" applyAlignment="1">
      <alignment horizontal="center" vertical="center" wrapText="1"/>
    </xf>
    <xf numFmtId="9" fontId="47" fillId="0" borderId="1" xfId="0" applyNumberFormat="1" applyFont="1" applyBorder="1" applyAlignment="1">
      <alignment horizontal="center" vertical="center" wrapText="1"/>
    </xf>
    <xf numFmtId="9" fontId="22" fillId="0" borderId="20" xfId="10" applyFont="1" applyBorder="1" applyAlignment="1">
      <alignment vertical="center" wrapText="1"/>
    </xf>
    <xf numFmtId="9" fontId="22" fillId="0" borderId="19" xfId="10" applyFont="1" applyBorder="1" applyAlignment="1">
      <alignment vertical="center" wrapText="1"/>
    </xf>
    <xf numFmtId="0" fontId="22" fillId="0" borderId="40" xfId="10" applyNumberFormat="1" applyFont="1" applyBorder="1" applyAlignment="1">
      <alignment horizontal="center" vertical="center" wrapText="1"/>
    </xf>
    <xf numFmtId="0" fontId="22" fillId="0" borderId="1" xfId="10" applyNumberFormat="1" applyFont="1" applyBorder="1" applyAlignment="1">
      <alignment horizontal="center" vertical="center" wrapText="1"/>
    </xf>
    <xf numFmtId="0" fontId="22" fillId="0" borderId="21" xfId="10" applyNumberFormat="1" applyFont="1" applyBorder="1" applyAlignment="1">
      <alignment horizontal="center" vertical="center" wrapText="1"/>
    </xf>
    <xf numFmtId="4" fontId="22" fillId="0" borderId="1" xfId="10" applyNumberFormat="1" applyFont="1" applyBorder="1" applyAlignment="1">
      <alignment horizontal="center" vertical="center" wrapText="1"/>
    </xf>
    <xf numFmtId="3" fontId="22" fillId="0" borderId="1" xfId="10" applyNumberFormat="1" applyFont="1" applyBorder="1" applyAlignment="1">
      <alignment horizontal="center" vertical="center" wrapText="1"/>
    </xf>
    <xf numFmtId="9" fontId="0" fillId="0" borderId="1" xfId="10" applyFont="1" applyBorder="1" applyAlignment="1">
      <alignment horizontal="center" vertical="center"/>
    </xf>
    <xf numFmtId="0" fontId="13" fillId="2" borderId="0" xfId="10" applyNumberFormat="1" applyFont="1" applyFill="1" applyAlignment="1">
      <alignment horizontal="center" vertical="center"/>
    </xf>
    <xf numFmtId="3" fontId="14" fillId="2" borderId="0" xfId="0" applyNumberFormat="1" applyFont="1" applyFill="1" applyAlignment="1">
      <alignment horizontal="center" vertical="center"/>
    </xf>
    <xf numFmtId="9" fontId="14" fillId="2" borderId="0" xfId="10" applyFont="1" applyFill="1" applyAlignment="1">
      <alignment horizontal="center" vertical="center"/>
    </xf>
    <xf numFmtId="0" fontId="10" fillId="2" borderId="11" xfId="0" applyFont="1" applyFill="1" applyBorder="1" applyAlignment="1">
      <alignment vertical="center"/>
    </xf>
    <xf numFmtId="0" fontId="10" fillId="2" borderId="5" xfId="0" applyFont="1" applyFill="1" applyBorder="1" applyAlignment="1">
      <alignment vertical="center"/>
    </xf>
    <xf numFmtId="0" fontId="27" fillId="2" borderId="2" xfId="1" applyFont="1" applyFill="1" applyBorder="1" applyAlignment="1">
      <alignment vertical="center"/>
    </xf>
    <xf numFmtId="0" fontId="27" fillId="2" borderId="4" xfId="1" applyFont="1" applyFill="1" applyBorder="1" applyAlignment="1">
      <alignment vertical="center"/>
    </xf>
    <xf numFmtId="165" fontId="27" fillId="2" borderId="2" xfId="9" applyFont="1" applyFill="1" applyBorder="1" applyAlignment="1">
      <alignment vertical="center"/>
    </xf>
    <xf numFmtId="165" fontId="27" fillId="2" borderId="4" xfId="9" applyFont="1" applyFill="1" applyBorder="1" applyAlignment="1">
      <alignment vertical="center"/>
    </xf>
    <xf numFmtId="0" fontId="7" fillId="2" borderId="2" xfId="0" applyFont="1" applyFill="1" applyBorder="1" applyAlignment="1">
      <alignment vertical="center"/>
    </xf>
    <xf numFmtId="0" fontId="7" fillId="2" borderId="4" xfId="0" applyFont="1" applyFill="1" applyBorder="1" applyAlignment="1">
      <alignment vertical="center"/>
    </xf>
    <xf numFmtId="0" fontId="26" fillId="2" borderId="11" xfId="0" applyFont="1" applyFill="1" applyBorder="1"/>
    <xf numFmtId="0" fontId="26" fillId="2" borderId="12" xfId="0" applyFont="1" applyFill="1" applyBorder="1"/>
    <xf numFmtId="0" fontId="26" fillId="2" borderId="16" xfId="0" applyFont="1" applyFill="1" applyBorder="1"/>
    <xf numFmtId="0" fontId="26" fillId="2" borderId="17" xfId="0" applyFont="1" applyFill="1" applyBorder="1"/>
    <xf numFmtId="0" fontId="26" fillId="2" borderId="13" xfId="0" applyFont="1" applyFill="1" applyBorder="1"/>
    <xf numFmtId="0" fontId="26" fillId="2" borderId="15" xfId="0" applyFont="1" applyFill="1" applyBorder="1"/>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9" fontId="22" fillId="0" borderId="20" xfId="0" applyNumberFormat="1" applyFont="1" applyBorder="1" applyAlignment="1">
      <alignment vertical="center" wrapText="1"/>
    </xf>
    <xf numFmtId="9" fontId="22" fillId="0" borderId="18" xfId="0" applyNumberFormat="1" applyFont="1" applyBorder="1" applyAlignment="1">
      <alignment vertical="center" wrapText="1"/>
    </xf>
    <xf numFmtId="9" fontId="22" fillId="0" borderId="41" xfId="0" applyNumberFormat="1" applyFont="1" applyBorder="1" applyAlignment="1">
      <alignment vertical="center" wrapText="1"/>
    </xf>
    <xf numFmtId="9" fontId="22" fillId="0" borderId="40" xfId="0" applyNumberFormat="1" applyFont="1" applyBorder="1" applyAlignment="1">
      <alignment vertical="center" wrapText="1"/>
    </xf>
    <xf numFmtId="9" fontId="22" fillId="0" borderId="19" xfId="0" applyNumberFormat="1" applyFont="1" applyBorder="1" applyAlignment="1">
      <alignment vertical="center" wrapText="1"/>
    </xf>
    <xf numFmtId="0" fontId="0" fillId="0" borderId="18" xfId="0" applyBorder="1" applyAlignment="1">
      <alignment horizontal="center" vertical="center" wrapText="1"/>
    </xf>
    <xf numFmtId="164" fontId="10" fillId="9" borderId="1" xfId="8" applyFont="1" applyFill="1" applyBorder="1" applyAlignment="1">
      <alignment horizontal="center" vertical="center" wrapText="1"/>
    </xf>
    <xf numFmtId="164" fontId="0" fillId="0" borderId="0" xfId="0" applyNumberFormat="1"/>
    <xf numFmtId="9" fontId="0" fillId="0" borderId="0" xfId="10" applyFont="1"/>
    <xf numFmtId="0" fontId="58" fillId="0" borderId="0" xfId="0" applyFont="1"/>
    <xf numFmtId="17" fontId="10" fillId="2" borderId="19" xfId="0" applyNumberFormat="1"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0" fillId="0" borderId="0" xfId="10" applyNumberFormat="1" applyFont="1"/>
    <xf numFmtId="9" fontId="0" fillId="0" borderId="0" xfId="10" applyFont="1" applyAlignment="1">
      <alignment horizontal="center" vertical="center"/>
    </xf>
    <xf numFmtId="168" fontId="53" fillId="0" borderId="19" xfId="1" applyNumberFormat="1" applyFont="1" applyBorder="1" applyAlignment="1" applyProtection="1">
      <alignment horizontal="center" vertical="center"/>
      <protection locked="0"/>
    </xf>
    <xf numFmtId="2" fontId="22" fillId="0" borderId="1" xfId="0" applyNumberFormat="1" applyFont="1" applyBorder="1" applyAlignment="1">
      <alignment horizontal="center" vertical="center" wrapText="1"/>
    </xf>
    <xf numFmtId="9" fontId="0" fillId="2" borderId="0" xfId="0" applyNumberFormat="1" applyFill="1"/>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9" fillId="3"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2" borderId="1" xfId="0" applyFont="1" applyFill="1" applyBorder="1" applyAlignment="1">
      <alignment horizontal="left" vertical="center"/>
    </xf>
    <xf numFmtId="0" fontId="17"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22" fillId="0" borderId="1" xfId="0" applyFont="1" applyBorder="1" applyAlignment="1">
      <alignment horizontal="left" vertical="center"/>
    </xf>
    <xf numFmtId="0" fontId="22" fillId="0" borderId="1" xfId="0" applyFont="1" applyBorder="1" applyAlignment="1">
      <alignment horizontal="left"/>
    </xf>
    <xf numFmtId="0" fontId="23" fillId="0" borderId="1"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2" fillId="0" borderId="3" xfId="0" applyFont="1" applyBorder="1" applyAlignment="1">
      <alignment horizont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5" fillId="0" borderId="1" xfId="0" applyFont="1" applyBorder="1" applyAlignment="1">
      <alignment horizontal="left" vertical="center" wrapText="1"/>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6" fillId="2" borderId="11" xfId="0" applyFont="1" applyFill="1" applyBorder="1" applyAlignment="1">
      <alignment horizontal="center"/>
    </xf>
    <xf numFmtId="0" fontId="26" fillId="2" borderId="12" xfId="0" applyFont="1" applyFill="1" applyBorder="1" applyAlignment="1">
      <alignment horizontal="center"/>
    </xf>
    <xf numFmtId="0" fontId="26" fillId="2" borderId="16" xfId="0" applyFont="1" applyFill="1" applyBorder="1" applyAlignment="1">
      <alignment horizontal="center"/>
    </xf>
    <xf numFmtId="0" fontId="26" fillId="2" borderId="17" xfId="0" applyFont="1" applyFill="1" applyBorder="1" applyAlignment="1">
      <alignment horizontal="center"/>
    </xf>
    <xf numFmtId="0" fontId="26" fillId="2" borderId="13" xfId="0" applyFont="1" applyFill="1" applyBorder="1" applyAlignment="1">
      <alignment horizontal="center"/>
    </xf>
    <xf numFmtId="0" fontId="26" fillId="2" borderId="15" xfId="0" applyFont="1" applyFill="1" applyBorder="1" applyAlignment="1">
      <alignment horizontal="center"/>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64" fontId="0" fillId="0" borderId="20" xfId="8" applyFont="1" applyBorder="1" applyAlignment="1">
      <alignment horizontal="center" vertical="center" wrapText="1"/>
    </xf>
    <xf numFmtId="164" fontId="0" fillId="0" borderId="18" xfId="8" applyFont="1" applyBorder="1" applyAlignment="1">
      <alignment horizontal="center" vertical="center" wrapText="1"/>
    </xf>
    <xf numFmtId="164" fontId="0" fillId="0" borderId="19" xfId="8" applyFont="1" applyBorder="1" applyAlignment="1">
      <alignment horizontal="center" vertical="center" wrapText="1"/>
    </xf>
    <xf numFmtId="164" fontId="0" fillId="0" borderId="39" xfId="8" applyFont="1" applyBorder="1" applyAlignment="1">
      <alignment horizontal="center" vertical="center" wrapText="1"/>
    </xf>
    <xf numFmtId="164" fontId="0" fillId="0" borderId="34" xfId="8" applyFont="1" applyBorder="1" applyAlignment="1">
      <alignment horizontal="center" vertical="center" wrapText="1"/>
    </xf>
    <xf numFmtId="164" fontId="0" fillId="0" borderId="37" xfId="8" applyFont="1" applyBorder="1" applyAlignment="1">
      <alignment horizontal="center" vertical="center" wrapText="1"/>
    </xf>
    <xf numFmtId="164" fontId="5" fillId="0" borderId="20" xfId="8" applyFont="1" applyBorder="1" applyAlignment="1">
      <alignment horizontal="center" vertical="center" wrapText="1"/>
    </xf>
    <xf numFmtId="164" fontId="5" fillId="0" borderId="18" xfId="8" applyFont="1" applyBorder="1" applyAlignment="1">
      <alignment horizontal="center" vertical="center" wrapText="1"/>
    </xf>
    <xf numFmtId="164" fontId="5" fillId="0" borderId="19" xfId="8" applyFont="1" applyBorder="1" applyAlignment="1">
      <alignment horizontal="center" vertical="center" wrapText="1"/>
    </xf>
    <xf numFmtId="164" fontId="40" fillId="0" borderId="20" xfId="8" applyFont="1" applyBorder="1" applyAlignment="1">
      <alignment horizontal="center" vertical="center" wrapText="1"/>
    </xf>
    <xf numFmtId="164" fontId="40" fillId="0" borderId="18" xfId="8" applyFont="1" applyBorder="1" applyAlignment="1">
      <alignment horizontal="center" vertical="center" wrapText="1"/>
    </xf>
    <xf numFmtId="164" fontId="40" fillId="0" borderId="19" xfId="8" applyFont="1" applyBorder="1" applyAlignment="1">
      <alignment horizontal="center" vertical="center" wrapText="1"/>
    </xf>
    <xf numFmtId="42" fontId="2" fillId="0" borderId="20" xfId="8" applyNumberFormat="1" applyFont="1" applyBorder="1" applyAlignment="1">
      <alignment horizontal="center" vertical="center" wrapText="1"/>
    </xf>
    <xf numFmtId="42" fontId="5" fillId="0" borderId="18" xfId="8" applyNumberFormat="1" applyFont="1" applyBorder="1" applyAlignment="1">
      <alignment horizontal="center" vertical="center" wrapText="1"/>
    </xf>
    <xf numFmtId="42" fontId="5" fillId="0" borderId="19" xfId="8" applyNumberFormat="1" applyFont="1" applyBorder="1" applyAlignment="1">
      <alignment horizontal="center" vertical="center" wrapText="1"/>
    </xf>
    <xf numFmtId="0" fontId="41" fillId="0" borderId="1" xfId="0" applyFont="1" applyBorder="1" applyAlignment="1">
      <alignment horizontal="center" vertical="center" wrapText="1"/>
    </xf>
    <xf numFmtId="1" fontId="41"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4" fillId="0" borderId="1" xfId="0" applyFont="1" applyBorder="1" applyAlignment="1">
      <alignment horizontal="center" vertical="center" wrapText="1"/>
    </xf>
    <xf numFmtId="0" fontId="22" fillId="0" borderId="1" xfId="0" applyFont="1" applyBorder="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9" fontId="0" fillId="0" borderId="20" xfId="0" applyNumberFormat="1" applyBorder="1" applyAlignment="1">
      <alignment horizontal="center" vertical="center"/>
    </xf>
    <xf numFmtId="9" fontId="0" fillId="0" borderId="18" xfId="0" applyNumberFormat="1" applyBorder="1" applyAlignment="1">
      <alignment horizontal="center" vertical="center"/>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xf numFmtId="9" fontId="0" fillId="0" borderId="19" xfId="0" applyNumberFormat="1" applyBorder="1" applyAlignment="1">
      <alignment horizontal="center" vertical="center"/>
    </xf>
    <xf numFmtId="0" fontId="22"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9" fontId="0" fillId="0" borderId="20" xfId="10" applyFont="1" applyBorder="1" applyAlignment="1">
      <alignment horizontal="center" vertical="center"/>
    </xf>
    <xf numFmtId="9" fontId="0" fillId="0" borderId="18" xfId="10" applyFont="1" applyBorder="1" applyAlignment="1">
      <alignment horizontal="center" vertical="center"/>
    </xf>
    <xf numFmtId="9" fontId="0" fillId="0" borderId="19" xfId="10" applyFont="1" applyBorder="1" applyAlignment="1">
      <alignment horizontal="center" vertical="center"/>
    </xf>
    <xf numFmtId="0" fontId="1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xf>
    <xf numFmtId="9" fontId="12" fillId="0" borderId="18" xfId="0" applyNumberFormat="1" applyFont="1" applyBorder="1" applyAlignment="1">
      <alignment horizontal="center" vertical="center"/>
    </xf>
    <xf numFmtId="9" fontId="0" fillId="0" borderId="39" xfId="0" applyNumberFormat="1" applyBorder="1" applyAlignment="1">
      <alignment horizontal="center" vertical="center"/>
    </xf>
    <xf numFmtId="9" fontId="0" fillId="0" borderId="34" xfId="0" applyNumberFormat="1" applyBorder="1" applyAlignment="1">
      <alignment horizontal="center" vertical="center"/>
    </xf>
    <xf numFmtId="9" fontId="0" fillId="0" borderId="37" xfId="0" applyNumberFormat="1" applyBorder="1" applyAlignment="1">
      <alignment horizontal="center" vertical="center"/>
    </xf>
    <xf numFmtId="0" fontId="5" fillId="8" borderId="1" xfId="0" applyFont="1" applyFill="1" applyBorder="1" applyAlignment="1">
      <alignment horizontal="center" vertical="center" wrapText="1"/>
    </xf>
    <xf numFmtId="0" fontId="34"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9" fillId="7" borderId="1"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1" fontId="13" fillId="0" borderId="20" xfId="7" applyNumberFormat="1" applyFont="1" applyBorder="1" applyAlignment="1">
      <alignment horizontal="center" vertical="center" wrapText="1"/>
    </xf>
    <xf numFmtId="1" fontId="13" fillId="0" borderId="18" xfId="7" applyNumberFormat="1" applyFont="1" applyBorder="1" applyAlignment="1">
      <alignment horizontal="center" vertical="center" wrapText="1"/>
    </xf>
    <xf numFmtId="1" fontId="13" fillId="0" borderId="19" xfId="7" applyNumberFormat="1"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1" fontId="40" fillId="0" borderId="20" xfId="0" applyNumberFormat="1" applyFont="1" applyBorder="1" applyAlignment="1">
      <alignment horizontal="center" vertical="center" wrapText="1"/>
    </xf>
    <xf numFmtId="1" fontId="40" fillId="0" borderId="18" xfId="0" applyNumberFormat="1" applyFont="1" applyBorder="1" applyAlignment="1">
      <alignment horizontal="center" vertical="center" wrapText="1"/>
    </xf>
    <xf numFmtId="1" fontId="40" fillId="0" borderId="19" xfId="0" applyNumberFormat="1" applyFont="1" applyBorder="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1" fontId="13" fillId="0" borderId="20" xfId="0" applyNumberFormat="1" applyFont="1" applyBorder="1" applyAlignment="1">
      <alignment horizontal="center" vertical="center"/>
    </xf>
    <xf numFmtId="1" fontId="13" fillId="0" borderId="18" xfId="0" applyNumberFormat="1" applyFont="1" applyBorder="1" applyAlignment="1">
      <alignment horizontal="center" vertical="center"/>
    </xf>
    <xf numFmtId="1" fontId="13" fillId="0" borderId="19" xfId="0" applyNumberFormat="1" applyFont="1" applyBorder="1" applyAlignment="1">
      <alignment horizontal="center" vertical="center"/>
    </xf>
    <xf numFmtId="0" fontId="12" fillId="2" borderId="2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9" fontId="12" fillId="0" borderId="20" xfId="0" applyNumberFormat="1" applyFont="1" applyBorder="1" applyAlignment="1">
      <alignment horizontal="center" vertical="center"/>
    </xf>
    <xf numFmtId="9" fontId="12" fillId="0" borderId="19" xfId="0" applyNumberFormat="1" applyFont="1" applyBorder="1" applyAlignment="1">
      <alignment horizontal="center" vertical="center"/>
    </xf>
    <xf numFmtId="9" fontId="10" fillId="2" borderId="20" xfId="10" applyFont="1" applyFill="1" applyBorder="1" applyAlignment="1">
      <alignment horizontal="center" vertical="center" wrapText="1"/>
    </xf>
    <xf numFmtId="9" fontId="10" fillId="2" borderId="18" xfId="10" applyFont="1" applyFill="1" applyBorder="1" applyAlignment="1">
      <alignment horizontal="center" vertical="center" wrapText="1"/>
    </xf>
    <xf numFmtId="9" fontId="10" fillId="2" borderId="19" xfId="1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7" fillId="2" borderId="3" xfId="1" applyFont="1" applyFill="1" applyBorder="1" applyAlignment="1">
      <alignment horizontal="center" vertical="center"/>
    </xf>
    <xf numFmtId="164" fontId="27" fillId="2" borderId="4" xfId="8" applyFont="1" applyFill="1" applyBorder="1" applyAlignment="1">
      <alignment horizontal="center" vertical="center"/>
    </xf>
    <xf numFmtId="164" fontId="51" fillId="2" borderId="3" xfId="8" applyFont="1" applyFill="1" applyBorder="1" applyAlignment="1">
      <alignment horizontal="center"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164" fontId="7" fillId="2" borderId="4" xfId="8" applyFont="1" applyFill="1" applyBorder="1" applyAlignment="1">
      <alignment horizontal="center" vertical="center" wrapText="1"/>
    </xf>
    <xf numFmtId="164" fontId="51" fillId="2" borderId="11" xfId="8" applyFont="1" applyFill="1" applyBorder="1" applyAlignment="1">
      <alignment horizontal="center" vertical="center"/>
    </xf>
    <xf numFmtId="164" fontId="51" fillId="2" borderId="5" xfId="8" applyFont="1" applyFill="1" applyBorder="1" applyAlignment="1">
      <alignment horizontal="center" vertical="center"/>
    </xf>
    <xf numFmtId="0" fontId="10" fillId="2" borderId="5" xfId="0" applyFont="1" applyFill="1" applyBorder="1" applyAlignment="1">
      <alignment horizontal="center" vertical="center"/>
    </xf>
    <xf numFmtId="164" fontId="10" fillId="2" borderId="5" xfId="8" applyFont="1" applyFill="1" applyBorder="1" applyAlignment="1">
      <alignment horizontal="center" vertical="center"/>
    </xf>
    <xf numFmtId="164" fontId="51" fillId="2" borderId="13" xfId="8" applyFont="1" applyFill="1" applyBorder="1" applyAlignment="1">
      <alignment horizontal="center" vertical="center"/>
    </xf>
    <xf numFmtId="164" fontId="51" fillId="2" borderId="14" xfId="8" applyFont="1" applyFill="1" applyBorder="1" applyAlignment="1">
      <alignment horizontal="center" vertical="center"/>
    </xf>
    <xf numFmtId="0" fontId="10" fillId="2" borderId="14" xfId="0" applyFont="1" applyFill="1" applyBorder="1" applyAlignment="1">
      <alignment horizontal="center" vertical="center"/>
    </xf>
    <xf numFmtId="164" fontId="10" fillId="2" borderId="14" xfId="8" applyFont="1" applyFill="1" applyBorder="1" applyAlignment="1">
      <alignment horizontal="center" vertical="center"/>
    </xf>
    <xf numFmtId="9" fontId="47" fillId="0" borderId="20" xfId="0" applyNumberFormat="1" applyFont="1" applyBorder="1" applyAlignment="1">
      <alignment horizontal="center" vertical="center" wrapText="1"/>
    </xf>
    <xf numFmtId="9" fontId="47" fillId="0" borderId="19" xfId="0" applyNumberFormat="1" applyFont="1" applyBorder="1" applyAlignment="1">
      <alignment horizontal="center" vertical="center" wrapText="1"/>
    </xf>
    <xf numFmtId="14" fontId="0" fillId="0" borderId="20"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2" fillId="0" borderId="1" xfId="0" applyFont="1" applyBorder="1" applyAlignment="1">
      <alignment horizontal="center" vertical="center" wrapText="1"/>
    </xf>
    <xf numFmtId="164" fontId="2" fillId="0" borderId="20" xfId="8" applyFont="1" applyBorder="1" applyAlignment="1">
      <alignment horizontal="center" vertical="center" wrapText="1"/>
    </xf>
    <xf numFmtId="0" fontId="28" fillId="5" borderId="2" xfId="1" applyFont="1" applyFill="1" applyBorder="1" applyAlignment="1">
      <alignment horizontal="center" vertical="center"/>
    </xf>
    <xf numFmtId="0" fontId="28" fillId="5" borderId="3" xfId="1" applyFont="1" applyFill="1" applyBorder="1" applyAlignment="1">
      <alignment horizontal="center" vertical="center"/>
    </xf>
    <xf numFmtId="0" fontId="28" fillId="5" borderId="4" xfId="1" applyFont="1" applyFill="1" applyBorder="1" applyAlignment="1">
      <alignment horizontal="center" vertical="center"/>
    </xf>
    <xf numFmtId="0" fontId="30" fillId="0" borderId="1" xfId="1" applyFont="1" applyBorder="1" applyAlignment="1">
      <alignment horizontal="center" vertical="center"/>
    </xf>
    <xf numFmtId="0" fontId="28" fillId="5" borderId="1" xfId="1" applyFont="1" applyFill="1" applyBorder="1" applyAlignment="1">
      <alignment horizontal="center" vertical="center"/>
    </xf>
    <xf numFmtId="0" fontId="30" fillId="0" borderId="1" xfId="1" applyFont="1" applyBorder="1" applyAlignment="1">
      <alignment horizontal="center" vertical="center" wrapText="1"/>
    </xf>
    <xf numFmtId="0" fontId="30" fillId="0" borderId="1" xfId="1" applyFont="1" applyBorder="1" applyAlignment="1">
      <alignment horizontal="center" wrapText="1"/>
    </xf>
    <xf numFmtId="0" fontId="28" fillId="5" borderId="6" xfId="1" applyFont="1" applyFill="1" applyBorder="1" applyAlignment="1">
      <alignment horizontal="center" vertical="center"/>
    </xf>
    <xf numFmtId="0" fontId="28" fillId="5" borderId="7" xfId="1" applyFont="1" applyFill="1" applyBorder="1" applyAlignment="1">
      <alignment horizontal="center" vertical="center"/>
    </xf>
    <xf numFmtId="0" fontId="28" fillId="5" borderId="8" xfId="1" applyFont="1" applyFill="1" applyBorder="1" applyAlignment="1">
      <alignment horizontal="center" vertical="center"/>
    </xf>
    <xf numFmtId="0" fontId="3" fillId="0" borderId="31" xfId="0" applyFont="1" applyBorder="1" applyAlignment="1">
      <alignment vertical="center"/>
    </xf>
    <xf numFmtId="0" fontId="3" fillId="0" borderId="34" xfId="0" applyFont="1" applyBorder="1" applyAlignment="1">
      <alignment vertical="center"/>
    </xf>
    <xf numFmtId="0" fontId="54" fillId="0" borderId="30" xfId="0" applyFont="1" applyBorder="1" applyAlignment="1">
      <alignment horizontal="center" vertical="center"/>
    </xf>
    <xf numFmtId="0" fontId="54" fillId="0" borderId="33" xfId="0" applyFont="1" applyBorder="1" applyAlignment="1">
      <alignment horizontal="center" vertical="center"/>
    </xf>
    <xf numFmtId="0" fontId="54" fillId="0" borderId="36" xfId="0" applyFont="1" applyBorder="1" applyAlignment="1">
      <alignment horizontal="center" vertical="center"/>
    </xf>
    <xf numFmtId="164" fontId="20" fillId="0" borderId="0" xfId="0" applyNumberFormat="1" applyFont="1"/>
    <xf numFmtId="164" fontId="20" fillId="0" borderId="0" xfId="8" applyFont="1"/>
  </cellXfs>
  <cellStyles count="11">
    <cellStyle name="BodyStyle" xfId="5" xr:uid="{00000000-0005-0000-0000-000000000000}"/>
    <cellStyle name="HeaderStyle" xfId="4" xr:uid="{00000000-0005-0000-0000-000001000000}"/>
    <cellStyle name="Millares" xfId="7" builtinId="3"/>
    <cellStyle name="Millares [0]" xfId="9" builtinId="6"/>
    <cellStyle name="Millares 2" xfId="3" xr:uid="{00000000-0005-0000-0000-000002000000}"/>
    <cellStyle name="Moneda [0]" xfId="8" builtinId="7"/>
    <cellStyle name="Moneda 2" xfId="2" xr:uid="{00000000-0005-0000-0000-000003000000}"/>
    <cellStyle name="Normal" xfId="0" builtinId="0"/>
    <cellStyle name="Normal 2" xfId="1" xr:uid="{00000000-0005-0000-0000-000005000000}"/>
    <cellStyle name="Numeric" xfId="6" xr:uid="{00000000-0005-0000-0000-000006000000}"/>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73.622389930555" createdVersion="8" refreshedVersion="8" minRefreshableVersion="3" recordCount="83" xr:uid="{8D610E48-D89E-B540-97AA-88B70CDF5FCC}">
  <cacheSource type="worksheet">
    <worksheetSource ref="A8:AI80"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ADF30A-E522-1D46-BA5A-CAFC16EE54EA}" name="TablaDinámica2" cacheId="1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4" zoomScale="150" zoomScaleNormal="80" workbookViewId="0">
      <selection activeCell="B32" sqref="B32:H32"/>
    </sheetView>
  </sheetViews>
  <sheetFormatPr baseColWidth="10" defaultColWidth="10.83203125" defaultRowHeight="16" x14ac:dyDescent="0.2"/>
  <cols>
    <col min="1" max="1" width="34.1640625" style="18" customWidth="1"/>
    <col min="2" max="2" width="10.83203125" style="10"/>
    <col min="3" max="3" width="28.33203125" style="10" customWidth="1"/>
    <col min="4" max="4" width="21.33203125" style="10" customWidth="1"/>
    <col min="5" max="5" width="19.33203125" style="10" customWidth="1"/>
    <col min="6" max="6" width="27.33203125" style="10" customWidth="1"/>
    <col min="7" max="7" width="17.1640625" style="10" customWidth="1"/>
    <col min="8" max="8" width="27.33203125" style="10" customWidth="1"/>
    <col min="9" max="9" width="15.33203125" style="10" customWidth="1"/>
    <col min="10" max="10" width="17.83203125" style="10" customWidth="1"/>
    <col min="11" max="11" width="19.33203125" style="10" customWidth="1"/>
    <col min="12" max="12" width="25.33203125" style="10" customWidth="1"/>
    <col min="13" max="13" width="20.6640625" style="10" customWidth="1"/>
    <col min="14" max="15" width="10.83203125" style="10"/>
    <col min="16" max="16" width="16.6640625" style="10" customWidth="1"/>
    <col min="17" max="17" width="20.33203125" style="10" customWidth="1"/>
    <col min="18" max="18" width="18.6640625" style="10" customWidth="1"/>
    <col min="19" max="19" width="22.83203125" style="10" customWidth="1"/>
    <col min="20" max="20" width="22.1640625" style="10" customWidth="1"/>
    <col min="21" max="21" width="25.33203125" style="10" customWidth="1"/>
    <col min="22" max="22" width="21.1640625" style="10" customWidth="1"/>
    <col min="23" max="23" width="19.1640625" style="10" customWidth="1"/>
    <col min="24" max="24" width="17.33203125" style="10" customWidth="1"/>
    <col min="25" max="25" width="16.33203125" style="10" customWidth="1"/>
    <col min="26" max="26" width="16.1640625" style="10" customWidth="1"/>
    <col min="27" max="27" width="28.6640625" style="10" customWidth="1"/>
    <col min="28" max="28" width="19.33203125" style="10" customWidth="1"/>
    <col min="29" max="29" width="21.1640625" style="10" customWidth="1"/>
    <col min="30" max="30" width="21.83203125" style="10" customWidth="1"/>
    <col min="31" max="31" width="25.33203125" style="10" customWidth="1"/>
    <col min="32" max="32" width="22.1640625" style="10" customWidth="1"/>
    <col min="33" max="33" width="29.6640625" style="10" customWidth="1"/>
    <col min="34" max="34" width="18.6640625" style="10" customWidth="1"/>
    <col min="35" max="35" width="18.1640625" style="10" customWidth="1"/>
    <col min="36" max="36" width="22.1640625" style="10" customWidth="1"/>
    <col min="37" max="16384" width="10.83203125" style="10"/>
  </cols>
  <sheetData>
    <row r="1" spans="1:50" ht="54.75" customHeight="1" x14ac:dyDescent="0.2">
      <c r="A1" s="277" t="s">
        <v>159</v>
      </c>
      <c r="B1" s="277"/>
      <c r="C1" s="277"/>
      <c r="D1" s="277"/>
      <c r="E1" s="277"/>
      <c r="F1" s="277"/>
      <c r="G1" s="277"/>
      <c r="H1" s="277"/>
    </row>
    <row r="2" spans="1:50" ht="33" customHeight="1" x14ac:dyDescent="0.2">
      <c r="A2" s="260" t="s">
        <v>178</v>
      </c>
      <c r="B2" s="260"/>
      <c r="C2" s="260"/>
      <c r="D2" s="260"/>
      <c r="E2" s="260"/>
      <c r="F2" s="260"/>
      <c r="G2" s="260"/>
      <c r="H2" s="260"/>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256" t="s">
        <v>106</v>
      </c>
      <c r="C3" s="256"/>
      <c r="D3" s="256"/>
      <c r="E3" s="256"/>
      <c r="F3" s="256"/>
      <c r="G3" s="256"/>
      <c r="H3" s="256"/>
    </row>
    <row r="4" spans="1:50" ht="48" customHeight="1" x14ac:dyDescent="0.2">
      <c r="A4" s="14" t="s">
        <v>165</v>
      </c>
      <c r="B4" s="249" t="s">
        <v>184</v>
      </c>
      <c r="C4" s="250"/>
      <c r="D4" s="250"/>
      <c r="E4" s="250"/>
      <c r="F4" s="250"/>
      <c r="G4" s="250"/>
      <c r="H4" s="251"/>
    </row>
    <row r="5" spans="1:50" ht="31.5" customHeight="1" x14ac:dyDescent="0.2">
      <c r="A5" s="14" t="s">
        <v>183</v>
      </c>
      <c r="B5" s="256" t="s">
        <v>107</v>
      </c>
      <c r="C5" s="256"/>
      <c r="D5" s="256"/>
      <c r="E5" s="256"/>
      <c r="F5" s="256"/>
      <c r="G5" s="256"/>
      <c r="H5" s="256"/>
    </row>
    <row r="6" spans="1:50" ht="40.5" customHeight="1" x14ac:dyDescent="0.2">
      <c r="A6" s="14" t="s">
        <v>81</v>
      </c>
      <c r="B6" s="249" t="s">
        <v>108</v>
      </c>
      <c r="C6" s="250"/>
      <c r="D6" s="250"/>
      <c r="E6" s="250"/>
      <c r="F6" s="250"/>
      <c r="G6" s="250"/>
      <c r="H6" s="251"/>
    </row>
    <row r="7" spans="1:50" ht="41" customHeight="1" x14ac:dyDescent="0.2">
      <c r="A7" s="14" t="s">
        <v>99</v>
      </c>
      <c r="B7" s="256" t="s">
        <v>109</v>
      </c>
      <c r="C7" s="256"/>
      <c r="D7" s="256"/>
      <c r="E7" s="256"/>
      <c r="F7" s="256"/>
      <c r="G7" s="256"/>
      <c r="H7" s="256"/>
    </row>
    <row r="8" spans="1:50" ht="49" customHeight="1" x14ac:dyDescent="0.2">
      <c r="A8" s="14" t="s">
        <v>33</v>
      </c>
      <c r="B8" s="256" t="s">
        <v>190</v>
      </c>
      <c r="C8" s="256"/>
      <c r="D8" s="256"/>
      <c r="E8" s="256"/>
      <c r="F8" s="256"/>
      <c r="G8" s="256"/>
      <c r="H8" s="256"/>
    </row>
    <row r="9" spans="1:50" ht="49" customHeight="1" x14ac:dyDescent="0.2">
      <c r="A9" s="14" t="s">
        <v>191</v>
      </c>
      <c r="B9" s="249" t="s">
        <v>192</v>
      </c>
      <c r="C9" s="250"/>
      <c r="D9" s="250"/>
      <c r="E9" s="250"/>
      <c r="F9" s="250"/>
      <c r="G9" s="250"/>
      <c r="H9" s="251"/>
    </row>
    <row r="10" spans="1:50" ht="34" x14ac:dyDescent="0.2">
      <c r="A10" s="14" t="s">
        <v>34</v>
      </c>
      <c r="B10" s="256" t="s">
        <v>110</v>
      </c>
      <c r="C10" s="256"/>
      <c r="D10" s="256"/>
      <c r="E10" s="256"/>
      <c r="F10" s="256"/>
      <c r="G10" s="256"/>
      <c r="H10" s="256"/>
    </row>
    <row r="11" spans="1:50" ht="34" x14ac:dyDescent="0.2">
      <c r="A11" s="14" t="s">
        <v>8</v>
      </c>
      <c r="B11" s="256" t="s">
        <v>111</v>
      </c>
      <c r="C11" s="256"/>
      <c r="D11" s="256"/>
      <c r="E11" s="256"/>
      <c r="F11" s="256"/>
      <c r="G11" s="256"/>
      <c r="H11" s="256"/>
    </row>
    <row r="12" spans="1:50" ht="34" customHeight="1" x14ac:dyDescent="0.2">
      <c r="A12" s="14" t="s">
        <v>82</v>
      </c>
      <c r="B12" s="256" t="s">
        <v>112</v>
      </c>
      <c r="C12" s="256"/>
      <c r="D12" s="256"/>
      <c r="E12" s="256"/>
      <c r="F12" s="256"/>
      <c r="G12" s="256"/>
      <c r="H12" s="256"/>
    </row>
    <row r="13" spans="1:50" ht="34" x14ac:dyDescent="0.2">
      <c r="A13" s="14" t="s">
        <v>29</v>
      </c>
      <c r="B13" s="256" t="s">
        <v>113</v>
      </c>
      <c r="C13" s="256"/>
      <c r="D13" s="256"/>
      <c r="E13" s="256"/>
      <c r="F13" s="256"/>
      <c r="G13" s="256"/>
      <c r="H13" s="256"/>
    </row>
    <row r="14" spans="1:50" ht="34" x14ac:dyDescent="0.2">
      <c r="A14" s="14" t="s">
        <v>103</v>
      </c>
      <c r="B14" s="256" t="s">
        <v>114</v>
      </c>
      <c r="C14" s="256"/>
      <c r="D14" s="256"/>
      <c r="E14" s="256"/>
      <c r="F14" s="256"/>
      <c r="G14" s="256"/>
      <c r="H14" s="256"/>
    </row>
    <row r="15" spans="1:50" ht="44" customHeight="1" x14ac:dyDescent="0.2">
      <c r="A15" s="14" t="s">
        <v>100</v>
      </c>
      <c r="B15" s="256" t="s">
        <v>115</v>
      </c>
      <c r="C15" s="256"/>
      <c r="D15" s="256"/>
      <c r="E15" s="256"/>
      <c r="F15" s="256"/>
      <c r="G15" s="256"/>
      <c r="H15" s="256"/>
    </row>
    <row r="16" spans="1:50" ht="68" x14ac:dyDescent="0.2">
      <c r="A16" s="14" t="s">
        <v>9</v>
      </c>
      <c r="B16" s="256" t="s">
        <v>116</v>
      </c>
      <c r="C16" s="256"/>
      <c r="D16" s="256"/>
      <c r="E16" s="256"/>
      <c r="F16" s="256"/>
      <c r="G16" s="256"/>
      <c r="H16" s="256"/>
    </row>
    <row r="17" spans="1:8" ht="58.5" customHeight="1" x14ac:dyDescent="0.2">
      <c r="A17" s="14" t="s">
        <v>30</v>
      </c>
      <c r="B17" s="256" t="s">
        <v>117</v>
      </c>
      <c r="C17" s="256"/>
      <c r="D17" s="256"/>
      <c r="E17" s="256"/>
      <c r="F17" s="256"/>
      <c r="G17" s="256"/>
      <c r="H17" s="256"/>
    </row>
    <row r="18" spans="1:8" ht="34" x14ac:dyDescent="0.2">
      <c r="A18" s="14" t="s">
        <v>83</v>
      </c>
      <c r="B18" s="256" t="s">
        <v>118</v>
      </c>
      <c r="C18" s="256"/>
      <c r="D18" s="256"/>
      <c r="E18" s="256"/>
      <c r="F18" s="256"/>
      <c r="G18" s="256"/>
      <c r="H18" s="256"/>
    </row>
    <row r="19" spans="1:8" ht="30" customHeight="1" x14ac:dyDescent="0.2">
      <c r="A19" s="274"/>
      <c r="B19" s="275"/>
      <c r="C19" s="275"/>
      <c r="D19" s="275"/>
      <c r="E19" s="275"/>
      <c r="F19" s="275"/>
      <c r="G19" s="275"/>
      <c r="H19" s="276"/>
    </row>
    <row r="20" spans="1:8" ht="37.5" customHeight="1" x14ac:dyDescent="0.2">
      <c r="A20" s="260" t="s">
        <v>179</v>
      </c>
      <c r="B20" s="260"/>
      <c r="C20" s="260"/>
      <c r="D20" s="260"/>
      <c r="E20" s="260"/>
      <c r="F20" s="260"/>
      <c r="G20" s="260"/>
      <c r="H20" s="260"/>
    </row>
    <row r="21" spans="1:8" ht="117" customHeight="1" x14ac:dyDescent="0.2">
      <c r="A21" s="257" t="s">
        <v>35</v>
      </c>
      <c r="B21" s="257"/>
      <c r="C21" s="257"/>
      <c r="D21" s="257"/>
      <c r="E21" s="257"/>
      <c r="F21" s="257"/>
      <c r="G21" s="257"/>
      <c r="H21" s="257"/>
    </row>
    <row r="22" spans="1:8" ht="117" customHeight="1" x14ac:dyDescent="0.2">
      <c r="A22" s="14" t="s">
        <v>99</v>
      </c>
      <c r="B22" s="256" t="s">
        <v>109</v>
      </c>
      <c r="C22" s="256"/>
      <c r="D22" s="256"/>
      <c r="E22" s="256"/>
      <c r="F22" s="256"/>
      <c r="G22" s="256"/>
      <c r="H22" s="256"/>
    </row>
    <row r="23" spans="1:8" ht="167" customHeight="1" x14ac:dyDescent="0.2">
      <c r="A23" s="14" t="s">
        <v>84</v>
      </c>
      <c r="B23" s="257" t="s">
        <v>119</v>
      </c>
      <c r="C23" s="257"/>
      <c r="D23" s="257"/>
      <c r="E23" s="257"/>
      <c r="F23" s="257"/>
      <c r="G23" s="257"/>
      <c r="H23" s="257"/>
    </row>
    <row r="24" spans="1:8" ht="69.75" customHeight="1" x14ac:dyDescent="0.2">
      <c r="A24" s="14" t="s">
        <v>185</v>
      </c>
      <c r="B24" s="257" t="s">
        <v>120</v>
      </c>
      <c r="C24" s="257"/>
      <c r="D24" s="257"/>
      <c r="E24" s="257"/>
      <c r="F24" s="257"/>
      <c r="G24" s="257"/>
      <c r="H24" s="257"/>
    </row>
    <row r="25" spans="1:8" ht="60" customHeight="1" x14ac:dyDescent="0.2">
      <c r="A25" s="14" t="s">
        <v>186</v>
      </c>
      <c r="B25" s="257" t="s">
        <v>122</v>
      </c>
      <c r="C25" s="257"/>
      <c r="D25" s="257"/>
      <c r="E25" s="257"/>
      <c r="F25" s="257"/>
      <c r="G25" s="257"/>
      <c r="H25" s="257"/>
    </row>
    <row r="26" spans="1:8" ht="24.75" customHeight="1" x14ac:dyDescent="0.2">
      <c r="A26" s="15" t="s">
        <v>86</v>
      </c>
      <c r="B26" s="258" t="s">
        <v>121</v>
      </c>
      <c r="C26" s="258"/>
      <c r="D26" s="258"/>
      <c r="E26" s="258"/>
      <c r="F26" s="258"/>
      <c r="G26" s="258"/>
      <c r="H26" s="258"/>
    </row>
    <row r="27" spans="1:8" ht="26.25" customHeight="1" x14ac:dyDescent="0.2">
      <c r="A27" s="15" t="s">
        <v>87</v>
      </c>
      <c r="B27" s="258" t="s">
        <v>101</v>
      </c>
      <c r="C27" s="258"/>
      <c r="D27" s="258"/>
      <c r="E27" s="258"/>
      <c r="F27" s="258"/>
      <c r="G27" s="258"/>
      <c r="H27" s="258"/>
    </row>
    <row r="28" spans="1:8" ht="53.25" customHeight="1" x14ac:dyDescent="0.2">
      <c r="A28" s="14" t="s">
        <v>166</v>
      </c>
      <c r="B28" s="257" t="s">
        <v>172</v>
      </c>
      <c r="C28" s="257"/>
      <c r="D28" s="257"/>
      <c r="E28" s="257"/>
      <c r="F28" s="257"/>
      <c r="G28" s="257"/>
      <c r="H28" s="257"/>
    </row>
    <row r="29" spans="1:8" ht="45" customHeight="1" x14ac:dyDescent="0.2">
      <c r="A29" s="14" t="s">
        <v>168</v>
      </c>
      <c r="B29" s="252" t="s">
        <v>173</v>
      </c>
      <c r="C29" s="253"/>
      <c r="D29" s="253"/>
      <c r="E29" s="253"/>
      <c r="F29" s="253"/>
      <c r="G29" s="253"/>
      <c r="H29" s="254"/>
    </row>
    <row r="30" spans="1:8" ht="45" customHeight="1" x14ac:dyDescent="0.2">
      <c r="A30" s="14" t="s">
        <v>167</v>
      </c>
      <c r="B30" s="252" t="s">
        <v>174</v>
      </c>
      <c r="C30" s="253"/>
      <c r="D30" s="253"/>
      <c r="E30" s="253"/>
      <c r="F30" s="253"/>
      <c r="G30" s="253"/>
      <c r="H30" s="254"/>
    </row>
    <row r="31" spans="1:8" ht="45" customHeight="1" x14ac:dyDescent="0.2">
      <c r="A31" s="14" t="s">
        <v>157</v>
      </c>
      <c r="B31" s="252" t="s">
        <v>175</v>
      </c>
      <c r="C31" s="253"/>
      <c r="D31" s="253"/>
      <c r="E31" s="253"/>
      <c r="F31" s="253"/>
      <c r="G31" s="253"/>
      <c r="H31" s="254"/>
    </row>
    <row r="32" spans="1:8" ht="33" customHeight="1" x14ac:dyDescent="0.2">
      <c r="A32" s="15" t="s">
        <v>187</v>
      </c>
      <c r="B32" s="257" t="s">
        <v>123</v>
      </c>
      <c r="C32" s="257"/>
      <c r="D32" s="257"/>
      <c r="E32" s="257"/>
      <c r="F32" s="257"/>
      <c r="G32" s="257"/>
      <c r="H32" s="257"/>
    </row>
    <row r="33" spans="1:8" ht="39" customHeight="1" x14ac:dyDescent="0.2">
      <c r="A33" s="14" t="s">
        <v>88</v>
      </c>
      <c r="B33" s="258" t="s">
        <v>176</v>
      </c>
      <c r="C33" s="258"/>
      <c r="D33" s="258"/>
      <c r="E33" s="258"/>
      <c r="F33" s="258"/>
      <c r="G33" s="258"/>
      <c r="H33" s="258"/>
    </row>
    <row r="34" spans="1:8" ht="39" customHeight="1" x14ac:dyDescent="0.2">
      <c r="A34" s="260" t="s">
        <v>216</v>
      </c>
      <c r="B34" s="260"/>
      <c r="C34" s="260"/>
      <c r="D34" s="260"/>
      <c r="E34" s="260"/>
      <c r="F34" s="260"/>
      <c r="G34" s="260"/>
      <c r="H34" s="260"/>
    </row>
    <row r="35" spans="1:8" ht="79.5" customHeight="1" x14ac:dyDescent="0.2">
      <c r="A35" s="249" t="s">
        <v>217</v>
      </c>
      <c r="B35" s="250"/>
      <c r="C35" s="250"/>
      <c r="D35" s="250"/>
      <c r="E35" s="250"/>
      <c r="F35" s="250"/>
      <c r="G35" s="250"/>
      <c r="H35" s="251"/>
    </row>
    <row r="36" spans="1:8" ht="33" customHeight="1" x14ac:dyDescent="0.2">
      <c r="A36" s="14" t="s">
        <v>26</v>
      </c>
      <c r="B36" s="257" t="s">
        <v>146</v>
      </c>
      <c r="C36" s="257"/>
      <c r="D36" s="257"/>
      <c r="E36" s="257"/>
      <c r="F36" s="257"/>
      <c r="G36" s="257"/>
      <c r="H36" s="257"/>
    </row>
    <row r="37" spans="1:8" ht="33" customHeight="1" x14ac:dyDescent="0.2">
      <c r="A37" s="14" t="s">
        <v>27</v>
      </c>
      <c r="B37" s="257" t="s">
        <v>147</v>
      </c>
      <c r="C37" s="257"/>
      <c r="D37" s="257"/>
      <c r="E37" s="257"/>
      <c r="F37" s="257"/>
      <c r="G37" s="257"/>
      <c r="H37" s="257"/>
    </row>
    <row r="38" spans="1:8" ht="33" customHeight="1" x14ac:dyDescent="0.2">
      <c r="A38" s="24"/>
      <c r="B38" s="25"/>
      <c r="C38" s="25"/>
      <c r="D38" s="25"/>
      <c r="E38" s="25"/>
      <c r="F38" s="25"/>
      <c r="G38" s="25"/>
      <c r="H38" s="26"/>
    </row>
    <row r="39" spans="1:8" ht="34.5" customHeight="1" x14ac:dyDescent="0.2">
      <c r="A39" s="260" t="s">
        <v>180</v>
      </c>
      <c r="B39" s="260"/>
      <c r="C39" s="260"/>
      <c r="D39" s="260"/>
      <c r="E39" s="260"/>
      <c r="F39" s="260"/>
      <c r="G39" s="260"/>
      <c r="H39" s="260"/>
    </row>
    <row r="40" spans="1:8" ht="34.5" customHeight="1" x14ac:dyDescent="0.2">
      <c r="A40" s="14" t="s">
        <v>10</v>
      </c>
      <c r="B40" s="257" t="s">
        <v>124</v>
      </c>
      <c r="C40" s="257"/>
      <c r="D40" s="257"/>
      <c r="E40" s="257"/>
      <c r="F40" s="257"/>
      <c r="G40" s="257"/>
      <c r="H40" s="257"/>
    </row>
    <row r="41" spans="1:8" ht="29.25" customHeight="1" x14ac:dyDescent="0.2">
      <c r="A41" s="14" t="s">
        <v>11</v>
      </c>
      <c r="B41" s="257" t="s">
        <v>125</v>
      </c>
      <c r="C41" s="257"/>
      <c r="D41" s="257"/>
      <c r="E41" s="257"/>
      <c r="F41" s="257"/>
      <c r="G41" s="257"/>
      <c r="H41" s="257"/>
    </row>
    <row r="42" spans="1:8" ht="42" customHeight="1" x14ac:dyDescent="0.2">
      <c r="A42" s="14" t="s">
        <v>148</v>
      </c>
      <c r="B42" s="257" t="s">
        <v>194</v>
      </c>
      <c r="C42" s="257"/>
      <c r="D42" s="257"/>
      <c r="E42" s="257"/>
      <c r="F42" s="257"/>
      <c r="G42" s="257"/>
      <c r="H42" s="257"/>
    </row>
    <row r="43" spans="1:8" ht="42" customHeight="1" x14ac:dyDescent="0.2">
      <c r="A43" s="14" t="s">
        <v>196</v>
      </c>
      <c r="B43" s="252" t="s">
        <v>197</v>
      </c>
      <c r="C43" s="253"/>
      <c r="D43" s="253"/>
      <c r="E43" s="253"/>
      <c r="F43" s="253"/>
      <c r="G43" s="253"/>
      <c r="H43" s="254"/>
    </row>
    <row r="44" spans="1:8" ht="42" customHeight="1" x14ac:dyDescent="0.2">
      <c r="A44" s="14" t="s">
        <v>149</v>
      </c>
      <c r="B44" s="252" t="s">
        <v>198</v>
      </c>
      <c r="C44" s="253"/>
      <c r="D44" s="253"/>
      <c r="E44" s="253"/>
      <c r="F44" s="253"/>
      <c r="G44" s="253"/>
      <c r="H44" s="254"/>
    </row>
    <row r="45" spans="1:8" ht="42" customHeight="1" x14ac:dyDescent="0.2">
      <c r="A45" s="14" t="s">
        <v>199</v>
      </c>
      <c r="B45" s="252" t="s">
        <v>201</v>
      </c>
      <c r="C45" s="253"/>
      <c r="D45" s="253"/>
      <c r="E45" s="253"/>
      <c r="F45" s="253"/>
      <c r="G45" s="253"/>
      <c r="H45" s="254"/>
    </row>
    <row r="46" spans="1:8" ht="86" customHeight="1" x14ac:dyDescent="0.2">
      <c r="A46" s="16" t="s">
        <v>203</v>
      </c>
      <c r="B46" s="263" t="s">
        <v>126</v>
      </c>
      <c r="C46" s="263"/>
      <c r="D46" s="263"/>
      <c r="E46" s="263"/>
      <c r="F46" s="263"/>
      <c r="G46" s="263"/>
      <c r="H46" s="263"/>
    </row>
    <row r="47" spans="1:8" ht="39.75" customHeight="1" x14ac:dyDescent="0.2">
      <c r="A47" s="16" t="s">
        <v>210</v>
      </c>
      <c r="B47" s="271" t="s">
        <v>218</v>
      </c>
      <c r="C47" s="272"/>
      <c r="D47" s="272"/>
      <c r="E47" s="272"/>
      <c r="F47" s="272"/>
      <c r="G47" s="272"/>
      <c r="H47" s="273"/>
    </row>
    <row r="48" spans="1:8" ht="31.5" customHeight="1" x14ac:dyDescent="0.2">
      <c r="A48" s="16" t="s">
        <v>12</v>
      </c>
      <c r="B48" s="263" t="s">
        <v>202</v>
      </c>
      <c r="C48" s="263"/>
      <c r="D48" s="263"/>
      <c r="E48" s="263"/>
      <c r="F48" s="263"/>
      <c r="G48" s="263"/>
      <c r="H48" s="263"/>
    </row>
    <row r="49" spans="1:8" ht="34" x14ac:dyDescent="0.2">
      <c r="A49" s="16" t="s">
        <v>204</v>
      </c>
      <c r="B49" s="263" t="s">
        <v>127</v>
      </c>
      <c r="C49" s="263"/>
      <c r="D49" s="263"/>
      <c r="E49" s="263"/>
      <c r="F49" s="263"/>
      <c r="G49" s="263"/>
      <c r="H49" s="263"/>
    </row>
    <row r="50" spans="1:8" ht="43.5" customHeight="1" x14ac:dyDescent="0.2">
      <c r="A50" s="16" t="s">
        <v>14</v>
      </c>
      <c r="B50" s="263" t="s">
        <v>128</v>
      </c>
      <c r="C50" s="263"/>
      <c r="D50" s="263"/>
      <c r="E50" s="263"/>
      <c r="F50" s="263"/>
      <c r="G50" s="263"/>
      <c r="H50" s="263"/>
    </row>
    <row r="51" spans="1:8" ht="40.5" customHeight="1" x14ac:dyDescent="0.2">
      <c r="A51" s="16" t="s">
        <v>15</v>
      </c>
      <c r="B51" s="263" t="s">
        <v>129</v>
      </c>
      <c r="C51" s="263"/>
      <c r="D51" s="263"/>
      <c r="E51" s="263"/>
      <c r="F51" s="263"/>
      <c r="G51" s="263"/>
      <c r="H51" s="263"/>
    </row>
    <row r="52" spans="1:8" ht="75.75" customHeight="1" x14ac:dyDescent="0.2">
      <c r="A52" s="17" t="s">
        <v>16</v>
      </c>
      <c r="B52" s="259" t="s">
        <v>130</v>
      </c>
      <c r="C52" s="259"/>
      <c r="D52" s="259"/>
      <c r="E52" s="259"/>
      <c r="F52" s="259"/>
      <c r="G52" s="259"/>
      <c r="H52" s="259"/>
    </row>
    <row r="53" spans="1:8" ht="41.25" customHeight="1" x14ac:dyDescent="0.2">
      <c r="A53" s="17" t="s">
        <v>17</v>
      </c>
      <c r="B53" s="259" t="s">
        <v>131</v>
      </c>
      <c r="C53" s="259"/>
      <c r="D53" s="259"/>
      <c r="E53" s="259"/>
      <c r="F53" s="259"/>
      <c r="G53" s="259"/>
      <c r="H53" s="259"/>
    </row>
    <row r="54" spans="1:8" ht="47.5" customHeight="1" x14ac:dyDescent="0.2">
      <c r="A54" s="17" t="s">
        <v>164</v>
      </c>
      <c r="B54" s="259" t="s">
        <v>132</v>
      </c>
      <c r="C54" s="259"/>
      <c r="D54" s="259"/>
      <c r="E54" s="259"/>
      <c r="F54" s="259"/>
      <c r="G54" s="259"/>
      <c r="H54" s="259"/>
    </row>
    <row r="55" spans="1:8" ht="57.5" customHeight="1" x14ac:dyDescent="0.2">
      <c r="A55" s="17" t="s">
        <v>36</v>
      </c>
      <c r="B55" s="259" t="s">
        <v>133</v>
      </c>
      <c r="C55" s="259"/>
      <c r="D55" s="259"/>
      <c r="E55" s="259"/>
      <c r="F55" s="259"/>
      <c r="G55" s="259"/>
      <c r="H55" s="259"/>
    </row>
    <row r="56" spans="1:8" ht="31.5" customHeight="1" x14ac:dyDescent="0.2">
      <c r="A56" s="17" t="s">
        <v>104</v>
      </c>
      <c r="B56" s="259" t="s">
        <v>134</v>
      </c>
      <c r="C56" s="259"/>
      <c r="D56" s="259"/>
      <c r="E56" s="259"/>
      <c r="F56" s="259"/>
      <c r="G56" s="259"/>
      <c r="H56" s="259"/>
    </row>
    <row r="57" spans="1:8" ht="70.5" customHeight="1" x14ac:dyDescent="0.2">
      <c r="A57" s="17" t="s">
        <v>105</v>
      </c>
      <c r="B57" s="259" t="s">
        <v>135</v>
      </c>
      <c r="C57" s="259"/>
      <c r="D57" s="259"/>
      <c r="E57" s="259"/>
      <c r="F57" s="259"/>
      <c r="G57" s="259"/>
      <c r="H57" s="259"/>
    </row>
    <row r="58" spans="1:8" ht="33.75" customHeight="1" x14ac:dyDescent="0.2">
      <c r="A58" s="264"/>
      <c r="B58" s="264"/>
      <c r="C58" s="264"/>
      <c r="D58" s="264"/>
      <c r="E58" s="264"/>
      <c r="F58" s="264"/>
      <c r="G58" s="264"/>
      <c r="H58" s="265"/>
    </row>
    <row r="59" spans="1:8" ht="32.25" customHeight="1" x14ac:dyDescent="0.2">
      <c r="A59" s="255" t="s">
        <v>182</v>
      </c>
      <c r="B59" s="255"/>
      <c r="C59" s="255"/>
      <c r="D59" s="255"/>
      <c r="E59" s="255"/>
      <c r="F59" s="255"/>
      <c r="G59" s="255"/>
      <c r="H59" s="255"/>
    </row>
    <row r="60" spans="1:8" ht="34.5" customHeight="1" x14ac:dyDescent="0.2">
      <c r="A60" s="14" t="s">
        <v>22</v>
      </c>
      <c r="B60" s="261" t="s">
        <v>141</v>
      </c>
      <c r="C60" s="261"/>
      <c r="D60" s="261"/>
      <c r="E60" s="261"/>
      <c r="F60" s="261"/>
      <c r="G60" s="261"/>
      <c r="H60" s="261"/>
    </row>
    <row r="61" spans="1:8" ht="60" customHeight="1" x14ac:dyDescent="0.2">
      <c r="A61" s="14" t="s">
        <v>32</v>
      </c>
      <c r="B61" s="270" t="s">
        <v>142</v>
      </c>
      <c r="C61" s="270"/>
      <c r="D61" s="270"/>
      <c r="E61" s="270"/>
      <c r="F61" s="270"/>
      <c r="G61" s="270"/>
      <c r="H61" s="270"/>
    </row>
    <row r="62" spans="1:8" ht="41.25" customHeight="1" x14ac:dyDescent="0.2">
      <c r="A62" s="14" t="s">
        <v>205</v>
      </c>
      <c r="B62" s="267" t="s">
        <v>206</v>
      </c>
      <c r="C62" s="268"/>
      <c r="D62" s="268"/>
      <c r="E62" s="268"/>
      <c r="F62" s="268"/>
      <c r="G62" s="268"/>
      <c r="H62" s="269"/>
    </row>
    <row r="63" spans="1:8" ht="42" customHeight="1" x14ac:dyDescent="0.2">
      <c r="A63" s="14" t="s">
        <v>23</v>
      </c>
      <c r="B63" s="257" t="s">
        <v>143</v>
      </c>
      <c r="C63" s="257"/>
      <c r="D63" s="257"/>
      <c r="E63" s="257"/>
      <c r="F63" s="257"/>
      <c r="G63" s="257"/>
      <c r="H63" s="257"/>
    </row>
    <row r="64" spans="1:8" ht="31.5" customHeight="1" x14ac:dyDescent="0.2">
      <c r="A64" s="14" t="s">
        <v>24</v>
      </c>
      <c r="B64" s="261" t="s">
        <v>144</v>
      </c>
      <c r="C64" s="261"/>
      <c r="D64" s="261"/>
      <c r="E64" s="261"/>
      <c r="F64" s="261"/>
      <c r="G64" s="261"/>
      <c r="H64" s="261"/>
    </row>
    <row r="65" spans="1:8" ht="45.75" customHeight="1" x14ac:dyDescent="0.2">
      <c r="A65" s="14" t="s">
        <v>25</v>
      </c>
      <c r="B65" s="261" t="s">
        <v>145</v>
      </c>
      <c r="C65" s="261"/>
      <c r="D65" s="261"/>
      <c r="E65" s="261"/>
      <c r="F65" s="261"/>
      <c r="G65" s="261"/>
      <c r="H65" s="261"/>
    </row>
    <row r="66" spans="1:8" ht="30.75" customHeight="1" x14ac:dyDescent="0.2">
      <c r="A66" s="266"/>
      <c r="B66" s="266"/>
      <c r="C66" s="266"/>
      <c r="D66" s="266"/>
      <c r="E66" s="266"/>
      <c r="F66" s="266"/>
      <c r="G66" s="266"/>
      <c r="H66" s="266"/>
    </row>
    <row r="67" spans="1:8" ht="34.5" customHeight="1" x14ac:dyDescent="0.2">
      <c r="A67" s="255" t="s">
        <v>181</v>
      </c>
      <c r="B67" s="255"/>
      <c r="C67" s="255"/>
      <c r="D67" s="255"/>
      <c r="E67" s="255"/>
      <c r="F67" s="255"/>
      <c r="G67" s="255"/>
      <c r="H67" s="255"/>
    </row>
    <row r="68" spans="1:8" ht="39.75" customHeight="1" x14ac:dyDescent="0.2">
      <c r="A68" s="17" t="s">
        <v>19</v>
      </c>
      <c r="B68" s="261" t="s">
        <v>136</v>
      </c>
      <c r="C68" s="261"/>
      <c r="D68" s="261"/>
      <c r="E68" s="261"/>
      <c r="F68" s="261"/>
      <c r="G68" s="261"/>
      <c r="H68" s="261"/>
    </row>
    <row r="69" spans="1:8" ht="39.75" customHeight="1" x14ac:dyDescent="0.2">
      <c r="A69" s="17" t="s">
        <v>13</v>
      </c>
      <c r="B69" s="261" t="s">
        <v>137</v>
      </c>
      <c r="C69" s="261"/>
      <c r="D69" s="261"/>
      <c r="E69" s="261"/>
      <c r="F69" s="261"/>
      <c r="G69" s="261"/>
      <c r="H69" s="261"/>
    </row>
    <row r="70" spans="1:8" ht="42" customHeight="1" x14ac:dyDescent="0.2">
      <c r="A70" s="17" t="s">
        <v>18</v>
      </c>
      <c r="B70" s="259" t="s">
        <v>138</v>
      </c>
      <c r="C70" s="259"/>
      <c r="D70" s="259"/>
      <c r="E70" s="259"/>
      <c r="F70" s="259"/>
      <c r="G70" s="259"/>
      <c r="H70" s="259"/>
    </row>
    <row r="71" spans="1:8" ht="33.75" customHeight="1" x14ac:dyDescent="0.2">
      <c r="A71" s="17" t="s">
        <v>20</v>
      </c>
      <c r="B71" s="261" t="s">
        <v>139</v>
      </c>
      <c r="C71" s="261"/>
      <c r="D71" s="261"/>
      <c r="E71" s="261"/>
      <c r="F71" s="261"/>
      <c r="G71" s="261"/>
      <c r="H71" s="261"/>
    </row>
    <row r="72" spans="1:8" ht="33" customHeight="1" x14ac:dyDescent="0.2">
      <c r="A72" s="17" t="s">
        <v>21</v>
      </c>
      <c r="B72" s="261" t="s">
        <v>140</v>
      </c>
      <c r="C72" s="261"/>
      <c r="D72" s="261"/>
      <c r="E72" s="261"/>
      <c r="F72" s="261"/>
      <c r="G72" s="261"/>
      <c r="H72" s="261"/>
    </row>
    <row r="73" spans="1:8" ht="33.75" customHeight="1" x14ac:dyDescent="0.2">
      <c r="A73" s="262"/>
      <c r="B73" s="262"/>
      <c r="C73" s="262"/>
      <c r="D73" s="262"/>
      <c r="E73" s="262"/>
      <c r="F73" s="262"/>
      <c r="G73" s="262"/>
      <c r="H73" s="262"/>
    </row>
    <row r="74" spans="1:8" ht="54.75" customHeight="1" x14ac:dyDescent="0.2"/>
    <row r="76" spans="1:8" ht="134.5"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topLeftCell="D19" zoomScale="81" zoomScaleNormal="100" workbookViewId="0">
      <selection activeCell="N10" sqref="N10"/>
    </sheetView>
  </sheetViews>
  <sheetFormatPr baseColWidth="10" defaultColWidth="11.33203125" defaultRowHeight="19" x14ac:dyDescent="0.2"/>
  <cols>
    <col min="1" max="1" width="35.1640625" style="1" customWidth="1"/>
    <col min="2" max="2" width="45.33203125" style="1" customWidth="1"/>
    <col min="3" max="3" width="29.1640625" style="1" customWidth="1"/>
    <col min="4" max="4" width="25.5" style="1" customWidth="1"/>
    <col min="5" max="5" width="31.1640625" style="1" customWidth="1"/>
    <col min="6" max="6" width="23.6640625" style="1" customWidth="1"/>
    <col min="7" max="7" width="23.6640625" style="81" customWidth="1"/>
    <col min="8" max="8" width="27.1640625" style="1" customWidth="1"/>
    <col min="9" max="9" width="27.1640625" style="4" customWidth="1"/>
    <col min="10" max="10" width="27.33203125" style="5" customWidth="1"/>
    <col min="11" max="11" width="29.5" style="1" customWidth="1"/>
    <col min="12" max="12" width="35.1640625" style="55" customWidth="1"/>
    <col min="13" max="13" width="35.1640625" style="4" customWidth="1"/>
    <col min="14" max="14" width="52.5" style="4" customWidth="1"/>
    <col min="15" max="15" width="27.83203125" style="4" customWidth="1"/>
    <col min="16" max="16" width="27.33203125" style="58" customWidth="1"/>
    <col min="17" max="18" width="27.33203125" style="139" customWidth="1"/>
    <col min="19" max="19" width="27.33203125" style="5" customWidth="1"/>
    <col min="20" max="20" width="28.33203125" style="213" hidden="1" customWidth="1"/>
    <col min="21" max="22" width="30.1640625" style="59" customWidth="1"/>
    <col min="23" max="23" width="27.33203125" style="1" customWidth="1"/>
    <col min="24" max="24" width="21" style="1" customWidth="1"/>
    <col min="25" max="16384" width="11.33203125" style="1"/>
  </cols>
  <sheetData>
    <row r="1" spans="1:23" ht="21" customHeight="1" x14ac:dyDescent="0.2">
      <c r="A1" s="223"/>
      <c r="B1" s="224"/>
      <c r="C1" s="229" t="s">
        <v>1</v>
      </c>
      <c r="D1" s="230"/>
      <c r="E1" s="230"/>
      <c r="F1" s="230"/>
      <c r="G1" s="230"/>
      <c r="H1" s="230"/>
      <c r="I1" s="230"/>
      <c r="J1" s="230"/>
      <c r="K1" s="230"/>
      <c r="L1" s="230"/>
      <c r="M1" s="230"/>
      <c r="N1" s="230"/>
      <c r="O1" s="230"/>
      <c r="P1" s="230"/>
      <c r="Q1" s="230"/>
      <c r="R1" s="230"/>
      <c r="S1" s="230"/>
      <c r="T1" s="230"/>
      <c r="U1" s="217" t="s">
        <v>220</v>
      </c>
      <c r="V1" s="218"/>
    </row>
    <row r="2" spans="1:23" ht="21" customHeight="1" x14ac:dyDescent="0.2">
      <c r="A2" s="225"/>
      <c r="B2" s="226"/>
      <c r="C2" s="229" t="s">
        <v>2</v>
      </c>
      <c r="D2" s="230"/>
      <c r="E2" s="230"/>
      <c r="F2" s="230"/>
      <c r="G2" s="230"/>
      <c r="H2" s="230"/>
      <c r="I2" s="230"/>
      <c r="J2" s="230"/>
      <c r="K2" s="230"/>
      <c r="L2" s="230"/>
      <c r="M2" s="230"/>
      <c r="N2" s="230"/>
      <c r="O2" s="230"/>
      <c r="P2" s="230"/>
      <c r="Q2" s="230"/>
      <c r="R2" s="230"/>
      <c r="S2" s="230"/>
      <c r="T2" s="230"/>
      <c r="U2" s="217" t="s">
        <v>3</v>
      </c>
      <c r="V2" s="218"/>
    </row>
    <row r="3" spans="1:23" ht="21" customHeight="1" x14ac:dyDescent="0.2">
      <c r="A3" s="225"/>
      <c r="B3" s="226"/>
      <c r="C3" s="229" t="s">
        <v>4</v>
      </c>
      <c r="D3" s="230"/>
      <c r="E3" s="230"/>
      <c r="F3" s="230"/>
      <c r="G3" s="230"/>
      <c r="H3" s="230"/>
      <c r="I3" s="230"/>
      <c r="J3" s="230"/>
      <c r="K3" s="230"/>
      <c r="L3" s="230"/>
      <c r="M3" s="230"/>
      <c r="N3" s="230"/>
      <c r="O3" s="230"/>
      <c r="P3" s="230"/>
      <c r="Q3" s="230"/>
      <c r="R3" s="230"/>
      <c r="S3" s="230"/>
      <c r="T3" s="230"/>
      <c r="U3" s="219" t="s">
        <v>219</v>
      </c>
      <c r="V3" s="220"/>
    </row>
    <row r="4" spans="1:23" ht="21" customHeight="1" x14ac:dyDescent="0.2">
      <c r="A4" s="227"/>
      <c r="B4" s="228"/>
      <c r="C4" s="229" t="s">
        <v>158</v>
      </c>
      <c r="D4" s="230"/>
      <c r="E4" s="230"/>
      <c r="F4" s="230"/>
      <c r="G4" s="230"/>
      <c r="H4" s="230"/>
      <c r="I4" s="230"/>
      <c r="J4" s="230"/>
      <c r="K4" s="230"/>
      <c r="L4" s="230"/>
      <c r="M4" s="230"/>
      <c r="N4" s="230"/>
      <c r="O4" s="230"/>
      <c r="P4" s="230"/>
      <c r="Q4" s="230"/>
      <c r="R4" s="230"/>
      <c r="S4" s="230"/>
      <c r="T4" s="230"/>
      <c r="U4" s="217" t="s">
        <v>222</v>
      </c>
      <c r="V4" s="218"/>
    </row>
    <row r="5" spans="1:23" ht="26.25" customHeight="1" x14ac:dyDescent="0.2">
      <c r="A5" s="221" t="s">
        <v>170</v>
      </c>
      <c r="B5" s="222"/>
      <c r="C5" s="22"/>
      <c r="D5" s="19"/>
      <c r="E5" s="19"/>
      <c r="F5" s="19"/>
      <c r="G5" s="82"/>
      <c r="H5" s="19"/>
      <c r="I5" s="19"/>
      <c r="J5" s="19"/>
      <c r="K5" s="19"/>
      <c r="L5" s="54"/>
      <c r="M5" s="19"/>
      <c r="N5" s="19"/>
      <c r="O5" s="19"/>
      <c r="P5" s="57"/>
      <c r="Q5" s="135"/>
      <c r="R5" s="135"/>
      <c r="S5" s="19"/>
      <c r="T5" s="57"/>
      <c r="U5" s="57"/>
      <c r="V5" s="23"/>
    </row>
    <row r="6" spans="1:23" ht="39" customHeight="1" thickBot="1" x14ac:dyDescent="0.25">
      <c r="A6" s="215" t="s">
        <v>160</v>
      </c>
      <c r="B6" s="216"/>
      <c r="C6" s="216"/>
      <c r="D6" s="216"/>
      <c r="E6" s="216"/>
      <c r="F6" s="216"/>
      <c r="G6" s="216"/>
      <c r="H6" s="216"/>
      <c r="I6" s="216"/>
      <c r="J6" s="216"/>
      <c r="K6" s="216"/>
      <c r="L6" s="216"/>
      <c r="M6" s="216"/>
      <c r="N6" s="216"/>
      <c r="O6" s="216"/>
      <c r="P6" s="216"/>
      <c r="Q6" s="216"/>
      <c r="R6" s="216"/>
      <c r="S6" s="216"/>
      <c r="T6" s="216"/>
      <c r="U6" s="216"/>
      <c r="V6" s="216"/>
    </row>
    <row r="7" spans="1:23" s="3" customFormat="1" ht="46" thickBot="1" x14ac:dyDescent="0.2">
      <c r="A7" s="84" t="s">
        <v>93</v>
      </c>
      <c r="B7" s="242" t="s">
        <v>165</v>
      </c>
      <c r="C7" s="242" t="s">
        <v>156</v>
      </c>
      <c r="D7" s="242" t="s">
        <v>28</v>
      </c>
      <c r="E7" s="242" t="s">
        <v>102</v>
      </c>
      <c r="F7" s="242" t="s">
        <v>7</v>
      </c>
      <c r="G7" s="243" t="s">
        <v>191</v>
      </c>
      <c r="H7" s="85" t="s">
        <v>34</v>
      </c>
      <c r="I7" s="85" t="s">
        <v>8</v>
      </c>
      <c r="J7" s="86" t="s">
        <v>155</v>
      </c>
      <c r="K7" s="85" t="s">
        <v>98</v>
      </c>
      <c r="L7" s="87" t="s">
        <v>97</v>
      </c>
      <c r="M7" s="85" t="s">
        <v>177</v>
      </c>
      <c r="N7" s="85" t="s">
        <v>9</v>
      </c>
      <c r="O7" s="85" t="s">
        <v>30</v>
      </c>
      <c r="P7" s="88" t="s">
        <v>31</v>
      </c>
      <c r="Q7" s="136" t="s">
        <v>611</v>
      </c>
      <c r="R7" s="89" t="s">
        <v>652</v>
      </c>
      <c r="S7" s="89" t="s">
        <v>653</v>
      </c>
      <c r="T7" s="88" t="s">
        <v>162</v>
      </c>
      <c r="U7" s="88" t="s">
        <v>163</v>
      </c>
      <c r="V7" s="90" t="s">
        <v>161</v>
      </c>
    </row>
    <row r="8" spans="1:23" ht="153" x14ac:dyDescent="0.2">
      <c r="A8" s="92" t="s">
        <v>226</v>
      </c>
      <c r="B8" s="93" t="s">
        <v>364</v>
      </c>
      <c r="C8" s="93" t="s">
        <v>227</v>
      </c>
      <c r="D8" s="93" t="s">
        <v>246</v>
      </c>
      <c r="E8" s="93" t="s">
        <v>260</v>
      </c>
      <c r="F8" s="93" t="s">
        <v>261</v>
      </c>
      <c r="G8" s="94" t="s">
        <v>505</v>
      </c>
      <c r="H8" s="93" t="s">
        <v>262</v>
      </c>
      <c r="I8" s="94" t="s">
        <v>233</v>
      </c>
      <c r="J8" s="94">
        <v>0</v>
      </c>
      <c r="K8" s="93" t="s">
        <v>605</v>
      </c>
      <c r="L8" s="95">
        <v>0.45</v>
      </c>
      <c r="M8" s="94" t="s">
        <v>373</v>
      </c>
      <c r="N8" s="93" t="s">
        <v>604</v>
      </c>
      <c r="O8" s="94">
        <v>5</v>
      </c>
      <c r="P8" s="94">
        <v>1</v>
      </c>
      <c r="Q8" s="137">
        <v>0.5</v>
      </c>
      <c r="R8" s="137">
        <v>0.31</v>
      </c>
      <c r="S8" s="206">
        <v>0.19</v>
      </c>
      <c r="T8" s="234"/>
      <c r="U8" s="94">
        <v>1</v>
      </c>
      <c r="V8" s="96">
        <v>1</v>
      </c>
      <c r="W8" s="147"/>
    </row>
    <row r="9" spans="1:23" ht="153" x14ac:dyDescent="0.2">
      <c r="A9" s="97" t="s">
        <v>226</v>
      </c>
      <c r="B9" s="91" t="s">
        <v>364</v>
      </c>
      <c r="C9" s="91" t="s">
        <v>227</v>
      </c>
      <c r="D9" s="91" t="s">
        <v>246</v>
      </c>
      <c r="E9" s="91" t="s">
        <v>260</v>
      </c>
      <c r="F9" s="91" t="s">
        <v>261</v>
      </c>
      <c r="G9" s="83" t="s">
        <v>505</v>
      </c>
      <c r="H9" s="91" t="s">
        <v>263</v>
      </c>
      <c r="I9" s="83" t="s">
        <v>233</v>
      </c>
      <c r="J9" s="83">
        <v>2</v>
      </c>
      <c r="K9" s="91" t="s">
        <v>264</v>
      </c>
      <c r="L9" s="98">
        <v>0.3</v>
      </c>
      <c r="M9" s="83" t="s">
        <v>373</v>
      </c>
      <c r="N9" s="91" t="s">
        <v>265</v>
      </c>
      <c r="O9" s="83">
        <v>4</v>
      </c>
      <c r="P9" s="83">
        <v>1</v>
      </c>
      <c r="Q9" s="138">
        <v>0.2</v>
      </c>
      <c r="R9" s="138">
        <v>0.72</v>
      </c>
      <c r="S9" s="207">
        <v>0.08</v>
      </c>
      <c r="T9" s="232"/>
      <c r="U9" s="83">
        <v>2</v>
      </c>
      <c r="V9" s="100">
        <v>1</v>
      </c>
      <c r="W9" s="147"/>
    </row>
    <row r="10" spans="1:23" ht="153" x14ac:dyDescent="0.2">
      <c r="A10" s="97" t="s">
        <v>226</v>
      </c>
      <c r="B10" s="91" t="s">
        <v>364</v>
      </c>
      <c r="C10" s="91" t="s">
        <v>227</v>
      </c>
      <c r="D10" s="91" t="s">
        <v>246</v>
      </c>
      <c r="E10" s="91" t="s">
        <v>260</v>
      </c>
      <c r="F10" s="91" t="s">
        <v>261</v>
      </c>
      <c r="G10" s="83" t="s">
        <v>505</v>
      </c>
      <c r="H10" s="91" t="s">
        <v>266</v>
      </c>
      <c r="I10" s="83" t="s">
        <v>233</v>
      </c>
      <c r="J10" s="83">
        <v>0</v>
      </c>
      <c r="K10" s="91" t="s">
        <v>267</v>
      </c>
      <c r="L10" s="98">
        <v>0.25</v>
      </c>
      <c r="M10" s="83" t="s">
        <v>373</v>
      </c>
      <c r="N10" s="91" t="s">
        <v>268</v>
      </c>
      <c r="O10" s="83">
        <v>1</v>
      </c>
      <c r="P10" s="83">
        <v>0.3</v>
      </c>
      <c r="Q10" s="138">
        <v>0.08</v>
      </c>
      <c r="R10" s="138">
        <v>0.18</v>
      </c>
      <c r="S10" s="207">
        <v>0.04</v>
      </c>
      <c r="T10" s="235"/>
      <c r="U10" s="83">
        <v>1</v>
      </c>
      <c r="V10" s="100">
        <v>0</v>
      </c>
      <c r="W10" s="147"/>
    </row>
    <row r="11" spans="1:23" ht="102" x14ac:dyDescent="0.2">
      <c r="A11" s="97" t="s">
        <v>226</v>
      </c>
      <c r="B11" s="91" t="s">
        <v>366</v>
      </c>
      <c r="C11" s="91" t="s">
        <v>269</v>
      </c>
      <c r="D11" s="91" t="s">
        <v>360</v>
      </c>
      <c r="E11" s="91" t="s">
        <v>270</v>
      </c>
      <c r="F11" s="91" t="s">
        <v>371</v>
      </c>
      <c r="G11" s="83" t="s">
        <v>504</v>
      </c>
      <c r="H11" s="91" t="s">
        <v>271</v>
      </c>
      <c r="I11" s="101" t="s">
        <v>233</v>
      </c>
      <c r="J11" s="83" t="s">
        <v>274</v>
      </c>
      <c r="K11" s="91" t="s">
        <v>272</v>
      </c>
      <c r="L11" s="98">
        <v>1</v>
      </c>
      <c r="M11" s="101" t="s">
        <v>373</v>
      </c>
      <c r="N11" s="91" t="s">
        <v>273</v>
      </c>
      <c r="O11" s="83">
        <v>60</v>
      </c>
      <c r="P11" s="83">
        <v>10</v>
      </c>
      <c r="Q11" s="138">
        <v>10</v>
      </c>
      <c r="R11" s="138">
        <v>0</v>
      </c>
      <c r="S11" s="207">
        <v>20</v>
      </c>
      <c r="T11" s="199" t="e">
        <f>+#REF!</f>
        <v>#REF!</v>
      </c>
      <c r="U11" s="83">
        <v>16</v>
      </c>
      <c r="V11" s="100">
        <v>18</v>
      </c>
      <c r="W11" s="147"/>
    </row>
    <row r="12" spans="1:23" ht="102" x14ac:dyDescent="0.2">
      <c r="A12" s="97" t="s">
        <v>365</v>
      </c>
      <c r="B12" s="91" t="s">
        <v>367</v>
      </c>
      <c r="C12" s="91" t="s">
        <v>227</v>
      </c>
      <c r="D12" s="91" t="s">
        <v>610</v>
      </c>
      <c r="E12" s="91" t="s">
        <v>275</v>
      </c>
      <c r="F12" s="91" t="s">
        <v>276</v>
      </c>
      <c r="G12" s="83" t="s">
        <v>509</v>
      </c>
      <c r="H12" s="91" t="s">
        <v>277</v>
      </c>
      <c r="I12" s="83">
        <v>40</v>
      </c>
      <c r="J12" s="83">
        <v>0</v>
      </c>
      <c r="K12" s="91" t="s">
        <v>278</v>
      </c>
      <c r="L12" s="98">
        <v>1</v>
      </c>
      <c r="M12" s="83" t="s">
        <v>373</v>
      </c>
      <c r="N12" s="91" t="s">
        <v>279</v>
      </c>
      <c r="O12" s="83">
        <v>40</v>
      </c>
      <c r="P12" s="83">
        <v>5</v>
      </c>
      <c r="Q12" s="138">
        <v>0.38</v>
      </c>
      <c r="R12" s="138">
        <v>0.38</v>
      </c>
      <c r="S12" s="209">
        <f>7.44-R12-Q12</f>
        <v>6.6800000000000006</v>
      </c>
      <c r="T12" s="199" t="e">
        <f>+#REF!</f>
        <v>#REF!</v>
      </c>
      <c r="U12" s="83">
        <v>15</v>
      </c>
      <c r="V12" s="100">
        <v>10</v>
      </c>
      <c r="W12" s="147"/>
    </row>
    <row r="13" spans="1:23" ht="119" x14ac:dyDescent="0.2">
      <c r="A13" s="97" t="s">
        <v>301</v>
      </c>
      <c r="B13" s="91" t="s">
        <v>502</v>
      </c>
      <c r="C13" s="91" t="s">
        <v>302</v>
      </c>
      <c r="D13" s="91" t="s">
        <v>303</v>
      </c>
      <c r="E13" s="102" t="s">
        <v>659</v>
      </c>
      <c r="F13" s="91" t="s">
        <v>305</v>
      </c>
      <c r="G13" s="83" t="s">
        <v>512</v>
      </c>
      <c r="H13" s="91" t="s">
        <v>304</v>
      </c>
      <c r="I13" s="101" t="s">
        <v>233</v>
      </c>
      <c r="J13" s="101">
        <v>0</v>
      </c>
      <c r="K13" s="91" t="s">
        <v>306</v>
      </c>
      <c r="L13" s="98">
        <v>0.5</v>
      </c>
      <c r="M13" s="101" t="s">
        <v>373</v>
      </c>
      <c r="N13" s="91" t="s">
        <v>307</v>
      </c>
      <c r="O13" s="83">
        <v>3</v>
      </c>
      <c r="P13" s="83">
        <v>1</v>
      </c>
      <c r="Q13" s="138">
        <v>0.5</v>
      </c>
      <c r="R13" s="138">
        <v>0.5</v>
      </c>
      <c r="S13" s="207">
        <v>0</v>
      </c>
      <c r="T13" s="231" t="e">
        <f>+AVERAGE(#REF!)</f>
        <v>#REF!</v>
      </c>
      <c r="U13" s="83">
        <v>1</v>
      </c>
      <c r="V13" s="100">
        <v>1</v>
      </c>
      <c r="W13" s="147"/>
    </row>
    <row r="14" spans="1:23" ht="85" x14ac:dyDescent="0.2">
      <c r="A14" s="97" t="s">
        <v>301</v>
      </c>
      <c r="B14" s="91" t="s">
        <v>502</v>
      </c>
      <c r="C14" s="91" t="s">
        <v>302</v>
      </c>
      <c r="D14" s="91" t="s">
        <v>303</v>
      </c>
      <c r="E14" s="102" t="s">
        <v>659</v>
      </c>
      <c r="F14" s="91" t="s">
        <v>305</v>
      </c>
      <c r="G14" s="83" t="s">
        <v>512</v>
      </c>
      <c r="H14" s="91" t="s">
        <v>308</v>
      </c>
      <c r="I14" s="101" t="s">
        <v>233</v>
      </c>
      <c r="J14" s="83" t="s">
        <v>311</v>
      </c>
      <c r="K14" s="91" t="s">
        <v>309</v>
      </c>
      <c r="L14" s="98">
        <v>0.5</v>
      </c>
      <c r="M14" s="101" t="s">
        <v>373</v>
      </c>
      <c r="N14" s="91" t="s">
        <v>310</v>
      </c>
      <c r="O14" s="83">
        <v>4</v>
      </c>
      <c r="P14" s="83">
        <v>1</v>
      </c>
      <c r="Q14" s="138">
        <v>0.5</v>
      </c>
      <c r="R14" s="138">
        <v>0.3</v>
      </c>
      <c r="S14" s="207">
        <v>0.2</v>
      </c>
      <c r="T14" s="235"/>
      <c r="U14" s="83">
        <v>1</v>
      </c>
      <c r="V14" s="100">
        <v>1</v>
      </c>
      <c r="W14" s="147"/>
    </row>
    <row r="15" spans="1:23" ht="102" x14ac:dyDescent="0.2">
      <c r="A15" s="97" t="s">
        <v>226</v>
      </c>
      <c r="B15" s="91" t="s">
        <v>361</v>
      </c>
      <c r="C15" s="91" t="s">
        <v>227</v>
      </c>
      <c r="D15" s="91" t="s">
        <v>228</v>
      </c>
      <c r="E15" s="91" t="s">
        <v>229</v>
      </c>
      <c r="F15" s="91" t="s">
        <v>230</v>
      </c>
      <c r="G15" s="83" t="s">
        <v>506</v>
      </c>
      <c r="H15" s="91" t="s">
        <v>231</v>
      </c>
      <c r="I15" s="83" t="s">
        <v>233</v>
      </c>
      <c r="J15" s="83" t="s">
        <v>235</v>
      </c>
      <c r="K15" s="91" t="s">
        <v>232</v>
      </c>
      <c r="L15" s="98">
        <v>0.4</v>
      </c>
      <c r="M15" s="83" t="s">
        <v>373</v>
      </c>
      <c r="N15" s="91" t="s">
        <v>234</v>
      </c>
      <c r="O15" s="99">
        <v>300000</v>
      </c>
      <c r="P15" s="103">
        <v>30000</v>
      </c>
      <c r="Q15" s="99">
        <v>3488</v>
      </c>
      <c r="R15" s="99">
        <v>742</v>
      </c>
      <c r="S15" s="210">
        <f>4440-R15-Q15</f>
        <v>210</v>
      </c>
      <c r="T15" s="204" t="e">
        <f>+AVERAGE(#REF!)</f>
        <v>#REF!</v>
      </c>
      <c r="U15" s="103">
        <v>90000</v>
      </c>
      <c r="V15" s="104">
        <v>90000</v>
      </c>
      <c r="W15" s="147"/>
    </row>
    <row r="16" spans="1:23" ht="102" x14ac:dyDescent="0.2">
      <c r="A16" s="97" t="s">
        <v>226</v>
      </c>
      <c r="B16" s="91" t="s">
        <v>361</v>
      </c>
      <c r="C16" s="91" t="s">
        <v>227</v>
      </c>
      <c r="D16" s="91" t="s">
        <v>228</v>
      </c>
      <c r="E16" s="91" t="s">
        <v>229</v>
      </c>
      <c r="F16" s="91" t="s">
        <v>230</v>
      </c>
      <c r="G16" s="83" t="s">
        <v>506</v>
      </c>
      <c r="H16" s="91" t="s">
        <v>239</v>
      </c>
      <c r="I16" s="83" t="s">
        <v>233</v>
      </c>
      <c r="J16" s="83" t="s">
        <v>238</v>
      </c>
      <c r="K16" s="91" t="s">
        <v>236</v>
      </c>
      <c r="L16" s="98">
        <v>0.3</v>
      </c>
      <c r="M16" s="83" t="s">
        <v>374</v>
      </c>
      <c r="N16" s="91" t="s">
        <v>237</v>
      </c>
      <c r="O16" s="83">
        <v>1</v>
      </c>
      <c r="P16" s="247">
        <v>0.25</v>
      </c>
      <c r="Q16" s="138">
        <v>0.08</v>
      </c>
      <c r="R16" s="138">
        <v>0.62</v>
      </c>
      <c r="S16" s="207">
        <v>0.28999999999999998</v>
      </c>
      <c r="T16" s="205"/>
      <c r="U16" s="103">
        <v>1</v>
      </c>
      <c r="V16" s="104">
        <v>0</v>
      </c>
      <c r="W16" s="147"/>
    </row>
    <row r="17" spans="1:23" ht="102" x14ac:dyDescent="0.2">
      <c r="A17" s="97" t="s">
        <v>226</v>
      </c>
      <c r="B17" s="91" t="s">
        <v>361</v>
      </c>
      <c r="C17" s="91" t="s">
        <v>227</v>
      </c>
      <c r="D17" s="91" t="s">
        <v>228</v>
      </c>
      <c r="E17" s="91" t="s">
        <v>240</v>
      </c>
      <c r="F17" s="91" t="s">
        <v>230</v>
      </c>
      <c r="G17" s="83" t="s">
        <v>506</v>
      </c>
      <c r="H17" s="91" t="s">
        <v>241</v>
      </c>
      <c r="I17" s="83" t="s">
        <v>243</v>
      </c>
      <c r="J17" s="83" t="s">
        <v>245</v>
      </c>
      <c r="K17" s="91" t="s">
        <v>242</v>
      </c>
      <c r="L17" s="98">
        <v>0.3</v>
      </c>
      <c r="M17" s="83" t="s">
        <v>373</v>
      </c>
      <c r="N17" s="91" t="s">
        <v>244</v>
      </c>
      <c r="O17" s="83">
        <v>8</v>
      </c>
      <c r="P17" s="103">
        <v>1</v>
      </c>
      <c r="Q17" s="138">
        <v>0.21</v>
      </c>
      <c r="R17" s="138">
        <v>0.49</v>
      </c>
      <c r="S17" s="207">
        <v>0.3</v>
      </c>
      <c r="T17" s="202" t="e">
        <f>+#REF!</f>
        <v>#REF!</v>
      </c>
      <c r="U17" s="103">
        <v>3</v>
      </c>
      <c r="V17" s="104">
        <v>2</v>
      </c>
      <c r="W17" s="147"/>
    </row>
    <row r="18" spans="1:23" ht="153" x14ac:dyDescent="0.2">
      <c r="A18" s="97" t="s">
        <v>226</v>
      </c>
      <c r="B18" s="91" t="s">
        <v>362</v>
      </c>
      <c r="C18" s="91" t="s">
        <v>227</v>
      </c>
      <c r="D18" s="91" t="s">
        <v>246</v>
      </c>
      <c r="E18" s="91" t="s">
        <v>247</v>
      </c>
      <c r="F18" s="91" t="s">
        <v>248</v>
      </c>
      <c r="G18" s="83" t="s">
        <v>507</v>
      </c>
      <c r="H18" s="91" t="s">
        <v>249</v>
      </c>
      <c r="I18" s="83" t="s">
        <v>233</v>
      </c>
      <c r="J18" s="83">
        <v>0</v>
      </c>
      <c r="K18" s="91" t="s">
        <v>250</v>
      </c>
      <c r="L18" s="98">
        <v>0.6</v>
      </c>
      <c r="M18" s="83" t="s">
        <v>373</v>
      </c>
      <c r="N18" s="91" t="s">
        <v>251</v>
      </c>
      <c r="O18" s="83">
        <v>1</v>
      </c>
      <c r="P18" s="247">
        <v>0.25</v>
      </c>
      <c r="Q18" s="138">
        <v>0.05</v>
      </c>
      <c r="R18" s="138">
        <v>0.61</v>
      </c>
      <c r="S18" s="207">
        <v>0</v>
      </c>
      <c r="T18" s="200" t="e">
        <f>+#REF!</f>
        <v>#REF!</v>
      </c>
      <c r="U18" s="103">
        <v>0</v>
      </c>
      <c r="V18" s="104">
        <v>0</v>
      </c>
      <c r="W18" s="147"/>
    </row>
    <row r="19" spans="1:23" ht="153" x14ac:dyDescent="0.2">
      <c r="A19" s="97" t="s">
        <v>226</v>
      </c>
      <c r="B19" s="91" t="s">
        <v>362</v>
      </c>
      <c r="C19" s="91" t="s">
        <v>227</v>
      </c>
      <c r="D19" s="91" t="s">
        <v>246</v>
      </c>
      <c r="E19" s="91" t="s">
        <v>247</v>
      </c>
      <c r="F19" s="91" t="s">
        <v>248</v>
      </c>
      <c r="G19" s="83" t="s">
        <v>507</v>
      </c>
      <c r="H19" s="91" t="s">
        <v>252</v>
      </c>
      <c r="I19" s="83" t="s">
        <v>233</v>
      </c>
      <c r="J19" s="83">
        <v>4</v>
      </c>
      <c r="K19" s="91" t="s">
        <v>253</v>
      </c>
      <c r="L19" s="98">
        <v>0.4</v>
      </c>
      <c r="M19" s="83" t="s">
        <v>372</v>
      </c>
      <c r="N19" s="91" t="s">
        <v>254</v>
      </c>
      <c r="O19" s="83">
        <v>2</v>
      </c>
      <c r="P19" s="146">
        <v>1</v>
      </c>
      <c r="Q19" s="138">
        <v>0.39</v>
      </c>
      <c r="R19" s="138">
        <v>0</v>
      </c>
      <c r="S19" s="207">
        <v>0.51</v>
      </c>
      <c r="T19" s="201" t="e">
        <f>+#REF!</f>
        <v>#REF!</v>
      </c>
      <c r="U19" s="83">
        <v>1</v>
      </c>
      <c r="V19" s="100">
        <v>0</v>
      </c>
      <c r="W19" s="147"/>
    </row>
    <row r="20" spans="1:23" ht="119" x14ac:dyDescent="0.2">
      <c r="A20" s="97" t="s">
        <v>226</v>
      </c>
      <c r="B20" s="91" t="s">
        <v>363</v>
      </c>
      <c r="C20" s="91" t="s">
        <v>227</v>
      </c>
      <c r="D20" s="91" t="s">
        <v>255</v>
      </c>
      <c r="E20" s="91" t="s">
        <v>256</v>
      </c>
      <c r="F20" s="91" t="s">
        <v>257</v>
      </c>
      <c r="G20" s="83" t="s">
        <v>508</v>
      </c>
      <c r="H20" s="91" t="s">
        <v>258</v>
      </c>
      <c r="I20" s="83">
        <v>6</v>
      </c>
      <c r="J20" s="83">
        <v>6</v>
      </c>
      <c r="K20" s="91" t="s">
        <v>259</v>
      </c>
      <c r="L20" s="98">
        <v>1</v>
      </c>
      <c r="M20" s="83" t="s">
        <v>373</v>
      </c>
      <c r="N20" s="91" t="s">
        <v>604</v>
      </c>
      <c r="O20" s="83">
        <v>6</v>
      </c>
      <c r="P20" s="83">
        <v>2</v>
      </c>
      <c r="Q20" s="138">
        <v>0.35</v>
      </c>
      <c r="R20" s="138">
        <v>0.15</v>
      </c>
      <c r="S20" s="207">
        <v>1.3</v>
      </c>
      <c r="T20" s="199" t="e">
        <f>+#REF!</f>
        <v>#REF!</v>
      </c>
      <c r="U20" s="83">
        <v>2</v>
      </c>
      <c r="V20" s="100">
        <v>2</v>
      </c>
      <c r="W20" s="147"/>
    </row>
    <row r="21" spans="1:23" ht="102" x14ac:dyDescent="0.2">
      <c r="A21" s="97" t="s">
        <v>226</v>
      </c>
      <c r="B21" s="91" t="s">
        <v>368</v>
      </c>
      <c r="C21" s="91" t="s">
        <v>227</v>
      </c>
      <c r="D21" s="91" t="s">
        <v>610</v>
      </c>
      <c r="E21" s="91" t="s">
        <v>292</v>
      </c>
      <c r="F21" s="91" t="s">
        <v>276</v>
      </c>
      <c r="G21" s="83" t="s">
        <v>509</v>
      </c>
      <c r="H21" s="91" t="s">
        <v>282</v>
      </c>
      <c r="I21" s="83" t="s">
        <v>283</v>
      </c>
      <c r="J21" s="83" t="s">
        <v>286</v>
      </c>
      <c r="K21" s="91" t="s">
        <v>284</v>
      </c>
      <c r="L21" s="98">
        <v>1</v>
      </c>
      <c r="M21" s="83" t="s">
        <v>373</v>
      </c>
      <c r="N21" s="91" t="s">
        <v>285</v>
      </c>
      <c r="O21" s="83">
        <v>140000</v>
      </c>
      <c r="P21" s="105">
        <v>0</v>
      </c>
      <c r="Q21" s="138">
        <v>0.22</v>
      </c>
      <c r="R21" s="138">
        <v>0.33</v>
      </c>
      <c r="S21" s="207">
        <v>0</v>
      </c>
      <c r="T21" s="203">
        <v>0</v>
      </c>
      <c r="U21" s="105">
        <v>0</v>
      </c>
      <c r="V21" s="106">
        <v>70000</v>
      </c>
      <c r="W21" s="147"/>
    </row>
    <row r="22" spans="1:23" ht="102" x14ac:dyDescent="0.2">
      <c r="A22" s="97" t="s">
        <v>226</v>
      </c>
      <c r="B22" s="91" t="s">
        <v>503</v>
      </c>
      <c r="C22" s="91" t="s">
        <v>227</v>
      </c>
      <c r="D22" s="91" t="s">
        <v>610</v>
      </c>
      <c r="E22" s="91" t="s">
        <v>292</v>
      </c>
      <c r="F22" s="91" t="s">
        <v>281</v>
      </c>
      <c r="G22" s="83" t="s">
        <v>510</v>
      </c>
      <c r="H22" s="91" t="s">
        <v>287</v>
      </c>
      <c r="I22" s="101">
        <v>1</v>
      </c>
      <c r="J22" s="101">
        <v>0</v>
      </c>
      <c r="K22" s="91" t="s">
        <v>288</v>
      </c>
      <c r="L22" s="98">
        <v>0.3</v>
      </c>
      <c r="M22" s="101" t="s">
        <v>373</v>
      </c>
      <c r="N22" s="91" t="s">
        <v>656</v>
      </c>
      <c r="O22" s="83">
        <v>1</v>
      </c>
      <c r="P22" s="83">
        <v>1</v>
      </c>
      <c r="Q22" s="138">
        <v>0.33</v>
      </c>
      <c r="R22" s="138">
        <v>0.34</v>
      </c>
      <c r="S22" s="207">
        <v>0.33</v>
      </c>
      <c r="T22" s="231" t="e">
        <f>+AVERAGE(#REF!)</f>
        <v>#REF!</v>
      </c>
      <c r="U22" s="83">
        <v>0</v>
      </c>
      <c r="V22" s="100">
        <v>0</v>
      </c>
      <c r="W22" s="147"/>
    </row>
    <row r="23" spans="1:23" ht="102" x14ac:dyDescent="0.2">
      <c r="A23" s="97" t="s">
        <v>226</v>
      </c>
      <c r="B23" s="91" t="s">
        <v>503</v>
      </c>
      <c r="C23" s="91" t="s">
        <v>227</v>
      </c>
      <c r="D23" s="91" t="s">
        <v>610</v>
      </c>
      <c r="E23" s="91" t="s">
        <v>289</v>
      </c>
      <c r="F23" s="91" t="s">
        <v>281</v>
      </c>
      <c r="G23" s="83" t="s">
        <v>510</v>
      </c>
      <c r="H23" s="91" t="s">
        <v>290</v>
      </c>
      <c r="I23" s="101">
        <v>1</v>
      </c>
      <c r="J23" s="101">
        <v>0</v>
      </c>
      <c r="K23" s="91" t="s">
        <v>291</v>
      </c>
      <c r="L23" s="98">
        <v>0.7</v>
      </c>
      <c r="M23" s="101" t="s">
        <v>373</v>
      </c>
      <c r="N23" s="91" t="s">
        <v>606</v>
      </c>
      <c r="O23" s="83">
        <v>1</v>
      </c>
      <c r="P23" s="83">
        <v>0.25</v>
      </c>
      <c r="Q23" s="138">
        <v>0.3</v>
      </c>
      <c r="R23" s="138">
        <v>0.23</v>
      </c>
      <c r="S23" s="207">
        <v>0.35</v>
      </c>
      <c r="T23" s="235"/>
      <c r="U23" s="83">
        <v>1</v>
      </c>
      <c r="V23" s="100">
        <v>1</v>
      </c>
      <c r="W23" s="147"/>
    </row>
    <row r="24" spans="1:23" ht="119" x14ac:dyDescent="0.2">
      <c r="A24" s="97" t="s">
        <v>226</v>
      </c>
      <c r="B24" s="91" t="s">
        <v>369</v>
      </c>
      <c r="C24" s="91" t="s">
        <v>227</v>
      </c>
      <c r="D24" s="91" t="s">
        <v>610</v>
      </c>
      <c r="E24" s="91" t="s">
        <v>292</v>
      </c>
      <c r="F24" s="91" t="s">
        <v>370</v>
      </c>
      <c r="G24" s="83" t="s">
        <v>511</v>
      </c>
      <c r="H24" s="91" t="s">
        <v>293</v>
      </c>
      <c r="I24" s="83" t="s">
        <v>233</v>
      </c>
      <c r="J24" s="83" t="s">
        <v>295</v>
      </c>
      <c r="K24" s="91" t="s">
        <v>294</v>
      </c>
      <c r="L24" s="98">
        <v>0.45</v>
      </c>
      <c r="M24" s="83" t="s">
        <v>373</v>
      </c>
      <c r="N24" s="91" t="s">
        <v>607</v>
      </c>
      <c r="O24" s="83">
        <v>10</v>
      </c>
      <c r="P24" s="83">
        <v>1</v>
      </c>
      <c r="Q24" s="138">
        <v>1</v>
      </c>
      <c r="R24" s="138">
        <v>0</v>
      </c>
      <c r="S24" s="207">
        <v>0</v>
      </c>
      <c r="T24" s="231" t="e">
        <f>+AVERAGE(#REF!)</f>
        <v>#REF!</v>
      </c>
      <c r="U24" s="83">
        <v>3</v>
      </c>
      <c r="V24" s="100">
        <v>2</v>
      </c>
      <c r="W24" s="147"/>
    </row>
    <row r="25" spans="1:23" ht="119" x14ac:dyDescent="0.2">
      <c r="A25" s="97" t="s">
        <v>226</v>
      </c>
      <c r="B25" s="91" t="s">
        <v>369</v>
      </c>
      <c r="C25" s="91" t="s">
        <v>227</v>
      </c>
      <c r="D25" s="91" t="s">
        <v>610</v>
      </c>
      <c r="E25" s="91" t="s">
        <v>292</v>
      </c>
      <c r="F25" s="91" t="s">
        <v>370</v>
      </c>
      <c r="G25" s="83" t="s">
        <v>511</v>
      </c>
      <c r="H25" s="91" t="s">
        <v>299</v>
      </c>
      <c r="I25" s="83" t="s">
        <v>233</v>
      </c>
      <c r="J25" s="83" t="s">
        <v>298</v>
      </c>
      <c r="K25" s="91" t="s">
        <v>297</v>
      </c>
      <c r="L25" s="98">
        <v>0.2</v>
      </c>
      <c r="M25" s="83" t="s">
        <v>374</v>
      </c>
      <c r="N25" s="91" t="s">
        <v>608</v>
      </c>
      <c r="O25" s="83">
        <v>2</v>
      </c>
      <c r="P25" s="83">
        <v>0.5</v>
      </c>
      <c r="Q25" s="138">
        <v>0.26</v>
      </c>
      <c r="R25" s="138">
        <v>0.2</v>
      </c>
      <c r="S25" s="207">
        <v>0.04</v>
      </c>
      <c r="T25" s="232"/>
      <c r="U25" s="83">
        <v>0</v>
      </c>
      <c r="V25" s="100">
        <v>1</v>
      </c>
      <c r="W25" s="147"/>
    </row>
    <row r="26" spans="1:23" ht="120" thickBot="1" x14ac:dyDescent="0.25">
      <c r="A26" s="107" t="s">
        <v>226</v>
      </c>
      <c r="B26" s="108" t="s">
        <v>369</v>
      </c>
      <c r="C26" s="108" t="s">
        <v>227</v>
      </c>
      <c r="D26" s="108" t="s">
        <v>610</v>
      </c>
      <c r="E26" s="108" t="s">
        <v>292</v>
      </c>
      <c r="F26" s="108" t="s">
        <v>370</v>
      </c>
      <c r="G26" s="109" t="s">
        <v>511</v>
      </c>
      <c r="H26" s="108" t="s">
        <v>296</v>
      </c>
      <c r="I26" s="110" t="s">
        <v>233</v>
      </c>
      <c r="J26" s="110" t="s">
        <v>295</v>
      </c>
      <c r="K26" s="108" t="s">
        <v>300</v>
      </c>
      <c r="L26" s="111">
        <v>0.35</v>
      </c>
      <c r="M26" s="110" t="s">
        <v>373</v>
      </c>
      <c r="N26" s="112" t="s">
        <v>606</v>
      </c>
      <c r="O26" s="110">
        <v>20</v>
      </c>
      <c r="P26" s="109">
        <v>5</v>
      </c>
      <c r="Q26" s="140">
        <v>0.35</v>
      </c>
      <c r="R26" s="140">
        <v>0</v>
      </c>
      <c r="S26" s="208">
        <v>3.2</v>
      </c>
      <c r="T26" s="233"/>
      <c r="U26" s="109">
        <v>10</v>
      </c>
      <c r="V26" s="113">
        <v>5</v>
      </c>
      <c r="W26" s="147"/>
    </row>
    <row r="28" spans="1:23" x14ac:dyDescent="0.2">
      <c r="O28" s="139"/>
      <c r="P28" s="139"/>
      <c r="T28" s="214"/>
      <c r="W28" s="248"/>
    </row>
    <row r="30" spans="1:23" x14ac:dyDescent="0.2">
      <c r="Q30" s="144"/>
      <c r="R30" s="212"/>
    </row>
  </sheetData>
  <autoFilter ref="A7:X26" xr:uid="{00000000-0001-0000-0100-000000000000}"/>
  <dataValidations count="1">
    <dataValidation type="list" allowBlank="1" showInputMessage="1" showErrorMessage="1" sqref="N27:N224" xr:uid="{4893B3AB-BD86-4B9E-B6F7-9BB79B78A4BE}">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24F829-9E71-C24B-AC88-1F5EA614C345}">
          <x14:formula1>
            <xm:f>ANEXO1!$F$9:$F$11</xm:f>
          </x14:formula1>
          <xm:sqref>M8:M27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S48"/>
  <sheetViews>
    <sheetView showGridLines="0" topLeftCell="K19" zoomScale="111" zoomScaleNormal="100" workbookViewId="0">
      <selection activeCell="J10" sqref="J10"/>
    </sheetView>
  </sheetViews>
  <sheetFormatPr baseColWidth="10" defaultRowHeight="15" x14ac:dyDescent="0.2"/>
  <cols>
    <col min="1" max="1" width="89.83203125" bestFit="1" customWidth="1"/>
    <col min="2" max="2" width="35" style="27" bestFit="1" customWidth="1"/>
    <col min="3" max="3" width="33.6640625" style="27" customWidth="1"/>
    <col min="4" max="4" width="39" customWidth="1"/>
    <col min="5" max="6" width="28.6640625" customWidth="1"/>
    <col min="7" max="7" width="33.1640625" style="6" bestFit="1" customWidth="1"/>
    <col min="8" max="8" width="46.5" customWidth="1"/>
    <col min="9" max="9" width="34" bestFit="1" customWidth="1"/>
    <col min="10" max="10" width="30.1640625" customWidth="1"/>
    <col min="11" max="11" width="30.1640625" style="60" customWidth="1"/>
    <col min="12" max="12" width="30.1640625" customWidth="1"/>
    <col min="13" max="13" width="23.6640625" style="60" customWidth="1"/>
    <col min="14" max="14" width="27.1640625" customWidth="1"/>
    <col min="15" max="15" width="44.1640625" customWidth="1"/>
    <col min="16" max="16" width="54.6640625" bestFit="1" customWidth="1"/>
    <col min="19" max="19" width="0" hidden="1" customWidth="1"/>
  </cols>
  <sheetData>
    <row r="1" spans="1:19" s="1" customFormat="1" ht="22.5" customHeight="1" x14ac:dyDescent="0.2">
      <c r="A1" s="288"/>
      <c r="B1" s="289"/>
      <c r="C1" s="294" t="s">
        <v>1</v>
      </c>
      <c r="D1" s="295"/>
      <c r="E1" s="295"/>
      <c r="F1" s="295"/>
      <c r="G1" s="295"/>
      <c r="H1" s="295"/>
      <c r="I1" s="295"/>
      <c r="J1" s="295"/>
      <c r="K1" s="295"/>
      <c r="L1" s="295"/>
      <c r="M1" s="295"/>
      <c r="N1" s="295"/>
      <c r="O1" s="296"/>
      <c r="P1" s="30" t="s">
        <v>220</v>
      </c>
    </row>
    <row r="2" spans="1:19" s="1" customFormat="1" ht="22.5" customHeight="1" x14ac:dyDescent="0.2">
      <c r="A2" s="290"/>
      <c r="B2" s="291"/>
      <c r="C2" s="294" t="s">
        <v>2</v>
      </c>
      <c r="D2" s="295"/>
      <c r="E2" s="295"/>
      <c r="F2" s="295"/>
      <c r="G2" s="295"/>
      <c r="H2" s="295"/>
      <c r="I2" s="295"/>
      <c r="J2" s="295"/>
      <c r="K2" s="295"/>
      <c r="L2" s="295"/>
      <c r="M2" s="295"/>
      <c r="N2" s="295"/>
      <c r="O2" s="296"/>
      <c r="P2" s="30" t="s">
        <v>3</v>
      </c>
    </row>
    <row r="3" spans="1:19" s="1" customFormat="1" ht="22.5" customHeight="1" x14ac:dyDescent="0.2">
      <c r="A3" s="290"/>
      <c r="B3" s="291"/>
      <c r="C3" s="294" t="s">
        <v>4</v>
      </c>
      <c r="D3" s="295"/>
      <c r="E3" s="295"/>
      <c r="F3" s="295"/>
      <c r="G3" s="295"/>
      <c r="H3" s="295"/>
      <c r="I3" s="295"/>
      <c r="J3" s="295"/>
      <c r="K3" s="295"/>
      <c r="L3" s="295"/>
      <c r="M3" s="295"/>
      <c r="N3" s="295"/>
      <c r="O3" s="296"/>
      <c r="P3" s="30" t="s">
        <v>219</v>
      </c>
    </row>
    <row r="4" spans="1:19" s="1" customFormat="1" ht="22.5" customHeight="1" x14ac:dyDescent="0.2">
      <c r="A4" s="292"/>
      <c r="B4" s="293"/>
      <c r="C4" s="294" t="s">
        <v>158</v>
      </c>
      <c r="D4" s="295"/>
      <c r="E4" s="295"/>
      <c r="F4" s="295"/>
      <c r="G4" s="295"/>
      <c r="H4" s="295"/>
      <c r="I4" s="295"/>
      <c r="J4" s="295"/>
      <c r="K4" s="295"/>
      <c r="L4" s="295"/>
      <c r="M4" s="295"/>
      <c r="N4" s="295"/>
      <c r="O4" s="296"/>
      <c r="P4" s="30" t="s">
        <v>221</v>
      </c>
    </row>
    <row r="5" spans="1:19" s="1" customFormat="1" ht="26.25" customHeight="1" x14ac:dyDescent="0.2">
      <c r="A5" s="286" t="s">
        <v>5</v>
      </c>
      <c r="B5" s="287"/>
      <c r="C5" s="286"/>
      <c r="D5" s="297"/>
      <c r="E5" s="297"/>
      <c r="F5" s="297"/>
      <c r="G5" s="297"/>
      <c r="H5" s="297"/>
      <c r="I5" s="297"/>
      <c r="J5" s="297"/>
      <c r="K5" s="297"/>
      <c r="L5" s="297"/>
      <c r="M5" s="297"/>
      <c r="N5" s="297"/>
      <c r="O5" s="297"/>
      <c r="P5" s="297"/>
    </row>
    <row r="6" spans="1:19" s="1" customFormat="1" ht="15" customHeight="1" x14ac:dyDescent="0.2">
      <c r="A6" s="282" t="s">
        <v>154</v>
      </c>
      <c r="B6" s="282"/>
      <c r="C6" s="282"/>
      <c r="D6" s="282"/>
      <c r="E6" s="282"/>
      <c r="F6" s="282"/>
      <c r="G6" s="282"/>
      <c r="H6" s="282"/>
      <c r="I6" s="282"/>
      <c r="J6" s="282"/>
      <c r="K6" s="282"/>
      <c r="L6" s="282"/>
      <c r="M6" s="282"/>
      <c r="N6" s="283"/>
      <c r="O6" s="278" t="s">
        <v>95</v>
      </c>
      <c r="P6" s="279"/>
    </row>
    <row r="7" spans="1:19" s="1" customFormat="1" x14ac:dyDescent="0.2">
      <c r="A7" s="284"/>
      <c r="B7" s="284"/>
      <c r="C7" s="284"/>
      <c r="D7" s="284"/>
      <c r="E7" s="284"/>
      <c r="F7" s="284"/>
      <c r="G7" s="284"/>
      <c r="H7" s="284"/>
      <c r="I7" s="284"/>
      <c r="J7" s="284"/>
      <c r="K7" s="284"/>
      <c r="L7" s="284"/>
      <c r="M7" s="284"/>
      <c r="N7" s="285"/>
      <c r="O7" s="280"/>
      <c r="P7" s="281"/>
    </row>
    <row r="8" spans="1:19" s="22" customFormat="1" ht="66.75" customHeight="1" x14ac:dyDescent="0.2">
      <c r="A8" s="44" t="s">
        <v>99</v>
      </c>
      <c r="B8" s="44" t="s">
        <v>188</v>
      </c>
      <c r="C8" s="44" t="s">
        <v>171</v>
      </c>
      <c r="D8" s="44" t="s">
        <v>85</v>
      </c>
      <c r="E8" s="44" t="s">
        <v>86</v>
      </c>
      <c r="F8" s="44" t="s">
        <v>87</v>
      </c>
      <c r="G8" s="44" t="s">
        <v>166</v>
      </c>
      <c r="H8" s="44" t="s">
        <v>168</v>
      </c>
      <c r="I8" s="44" t="s">
        <v>167</v>
      </c>
      <c r="J8" s="44" t="s">
        <v>157</v>
      </c>
      <c r="K8" s="80" t="s">
        <v>523</v>
      </c>
      <c r="L8" s="80" t="s">
        <v>522</v>
      </c>
      <c r="M8" s="44" t="s">
        <v>96</v>
      </c>
      <c r="N8" s="44" t="s">
        <v>88</v>
      </c>
      <c r="O8" s="44" t="s">
        <v>26</v>
      </c>
      <c r="P8" s="44" t="s">
        <v>27</v>
      </c>
    </row>
    <row r="9" spans="1:19" ht="95" customHeight="1" x14ac:dyDescent="0.2">
      <c r="A9" s="47" t="s">
        <v>312</v>
      </c>
      <c r="B9" s="48" t="s">
        <v>331</v>
      </c>
      <c r="C9" s="48" t="s">
        <v>323</v>
      </c>
      <c r="D9" s="49" t="s">
        <v>320</v>
      </c>
      <c r="E9" s="40" t="s">
        <v>322</v>
      </c>
      <c r="F9" s="40" t="s">
        <v>322</v>
      </c>
      <c r="G9" s="40" t="s">
        <v>501</v>
      </c>
      <c r="H9" s="46" t="s">
        <v>513</v>
      </c>
      <c r="I9" s="40" t="s">
        <v>514</v>
      </c>
      <c r="J9" s="40" t="s">
        <v>515</v>
      </c>
      <c r="K9" s="198">
        <v>0.75</v>
      </c>
      <c r="L9" s="211">
        <v>0.25</v>
      </c>
      <c r="M9" s="40" t="s">
        <v>91</v>
      </c>
      <c r="N9" s="40" t="s">
        <v>516</v>
      </c>
      <c r="O9" s="51" t="s">
        <v>602</v>
      </c>
      <c r="P9" s="51" t="s">
        <v>603</v>
      </c>
    </row>
    <row r="10" spans="1:19" ht="96" x14ac:dyDescent="0.2">
      <c r="A10" s="47" t="s">
        <v>312</v>
      </c>
      <c r="B10" s="48" t="s">
        <v>324</v>
      </c>
      <c r="C10" s="48" t="s">
        <v>348</v>
      </c>
      <c r="D10" s="49" t="s">
        <v>320</v>
      </c>
      <c r="E10" s="40" t="s">
        <v>322</v>
      </c>
      <c r="F10" s="40" t="s">
        <v>322</v>
      </c>
      <c r="G10" s="40" t="s">
        <v>501</v>
      </c>
      <c r="H10" s="46" t="s">
        <v>513</v>
      </c>
      <c r="I10" s="40" t="s">
        <v>514</v>
      </c>
      <c r="J10" s="40" t="s">
        <v>515</v>
      </c>
      <c r="K10" s="198">
        <v>0.75</v>
      </c>
      <c r="L10" s="211">
        <v>0.25</v>
      </c>
      <c r="M10" s="40" t="s">
        <v>91</v>
      </c>
      <c r="N10" s="40" t="s">
        <v>516</v>
      </c>
      <c r="O10" s="51" t="s">
        <v>602</v>
      </c>
      <c r="P10" s="51" t="s">
        <v>603</v>
      </c>
    </row>
    <row r="11" spans="1:19" ht="96" x14ac:dyDescent="0.2">
      <c r="A11" s="47" t="s">
        <v>318</v>
      </c>
      <c r="B11" s="48" t="s">
        <v>331</v>
      </c>
      <c r="C11" s="48" t="s">
        <v>323</v>
      </c>
      <c r="D11" s="49" t="s">
        <v>320</v>
      </c>
      <c r="E11" s="40" t="s">
        <v>322</v>
      </c>
      <c r="F11" s="40" t="s">
        <v>322</v>
      </c>
      <c r="G11" s="40" t="s">
        <v>501</v>
      </c>
      <c r="H11" s="46" t="s">
        <v>513</v>
      </c>
      <c r="I11" s="40" t="s">
        <v>514</v>
      </c>
      <c r="J11" s="40" t="s">
        <v>515</v>
      </c>
      <c r="K11" s="198">
        <v>0.75</v>
      </c>
      <c r="L11" s="211">
        <v>0.25</v>
      </c>
      <c r="M11" s="40" t="s">
        <v>91</v>
      </c>
      <c r="N11" s="40" t="s">
        <v>516</v>
      </c>
      <c r="O11" s="51" t="s">
        <v>602</v>
      </c>
      <c r="P11" s="51" t="s">
        <v>603</v>
      </c>
      <c r="S11" t="s">
        <v>89</v>
      </c>
    </row>
    <row r="12" spans="1:19" ht="96" x14ac:dyDescent="0.2">
      <c r="A12" s="47" t="s">
        <v>318</v>
      </c>
      <c r="B12" s="48" t="s">
        <v>324</v>
      </c>
      <c r="C12" s="48" t="s">
        <v>348</v>
      </c>
      <c r="D12" s="49" t="s">
        <v>320</v>
      </c>
      <c r="E12" s="40" t="s">
        <v>322</v>
      </c>
      <c r="F12" s="40" t="s">
        <v>322</v>
      </c>
      <c r="G12" s="40" t="s">
        <v>501</v>
      </c>
      <c r="H12" s="46" t="s">
        <v>513</v>
      </c>
      <c r="I12" s="40" t="s">
        <v>514</v>
      </c>
      <c r="J12" s="40" t="s">
        <v>515</v>
      </c>
      <c r="K12" s="198">
        <v>0.75</v>
      </c>
      <c r="L12" s="211">
        <v>0.25</v>
      </c>
      <c r="M12" s="40" t="s">
        <v>91</v>
      </c>
      <c r="N12" s="40" t="s">
        <v>516</v>
      </c>
      <c r="O12" s="51" t="s">
        <v>602</v>
      </c>
      <c r="P12" s="51" t="s">
        <v>603</v>
      </c>
    </row>
    <row r="13" spans="1:19" ht="96" x14ac:dyDescent="0.2">
      <c r="A13" s="47" t="s">
        <v>280</v>
      </c>
      <c r="B13" s="48" t="s">
        <v>331</v>
      </c>
      <c r="C13" s="48" t="s">
        <v>323</v>
      </c>
      <c r="D13" s="49" t="s">
        <v>321</v>
      </c>
      <c r="E13" s="40" t="s">
        <v>322</v>
      </c>
      <c r="F13" s="40" t="s">
        <v>322</v>
      </c>
      <c r="G13" s="40" t="s">
        <v>501</v>
      </c>
      <c r="H13" s="46" t="s">
        <v>513</v>
      </c>
      <c r="I13" s="40" t="s">
        <v>514</v>
      </c>
      <c r="J13" s="40" t="s">
        <v>515</v>
      </c>
      <c r="K13" s="198">
        <v>0.75</v>
      </c>
      <c r="L13" s="211">
        <v>0.25</v>
      </c>
      <c r="M13" s="40" t="s">
        <v>91</v>
      </c>
      <c r="N13" s="40" t="s">
        <v>516</v>
      </c>
      <c r="O13" s="51" t="s">
        <v>602</v>
      </c>
      <c r="P13" s="51" t="s">
        <v>603</v>
      </c>
      <c r="S13" t="s">
        <v>90</v>
      </c>
    </row>
    <row r="14" spans="1:19" ht="96" x14ac:dyDescent="0.2">
      <c r="A14" s="47" t="s">
        <v>280</v>
      </c>
      <c r="B14" s="48" t="s">
        <v>324</v>
      </c>
      <c r="C14" s="48" t="s">
        <v>348</v>
      </c>
      <c r="D14" s="49" t="s">
        <v>321</v>
      </c>
      <c r="E14" s="40" t="s">
        <v>322</v>
      </c>
      <c r="F14" s="40" t="s">
        <v>322</v>
      </c>
      <c r="G14" s="40" t="s">
        <v>501</v>
      </c>
      <c r="H14" s="46" t="s">
        <v>513</v>
      </c>
      <c r="I14" s="40" t="s">
        <v>514</v>
      </c>
      <c r="J14" s="40" t="s">
        <v>515</v>
      </c>
      <c r="K14" s="198">
        <v>0.75</v>
      </c>
      <c r="L14" s="211">
        <v>0.25</v>
      </c>
      <c r="M14" s="40" t="s">
        <v>91</v>
      </c>
      <c r="N14" s="40" t="s">
        <v>516</v>
      </c>
      <c r="O14" s="51" t="s">
        <v>602</v>
      </c>
      <c r="P14" s="51" t="s">
        <v>603</v>
      </c>
    </row>
    <row r="15" spans="1:19" ht="96" x14ac:dyDescent="0.2">
      <c r="A15" s="47" t="s">
        <v>319</v>
      </c>
      <c r="B15" s="48" t="s">
        <v>325</v>
      </c>
      <c r="C15" s="48" t="s">
        <v>326</v>
      </c>
      <c r="D15" s="49" t="s">
        <v>349</v>
      </c>
      <c r="E15" s="40" t="s">
        <v>322</v>
      </c>
      <c r="F15" s="40" t="s">
        <v>322</v>
      </c>
      <c r="G15" s="40" t="s">
        <v>501</v>
      </c>
      <c r="H15" s="46" t="s">
        <v>513</v>
      </c>
      <c r="I15" s="40" t="s">
        <v>514</v>
      </c>
      <c r="J15" s="40" t="s">
        <v>515</v>
      </c>
      <c r="K15" s="198">
        <v>0.75</v>
      </c>
      <c r="L15" s="211">
        <v>0.25</v>
      </c>
      <c r="M15" s="40" t="s">
        <v>91</v>
      </c>
      <c r="N15" s="40" t="s">
        <v>518</v>
      </c>
      <c r="O15" s="51" t="s">
        <v>602</v>
      </c>
      <c r="P15" s="51" t="s">
        <v>603</v>
      </c>
      <c r="S15" t="s">
        <v>91</v>
      </c>
    </row>
    <row r="16" spans="1:19" ht="96" x14ac:dyDescent="0.2">
      <c r="A16" s="47" t="s">
        <v>319</v>
      </c>
      <c r="B16" s="48" t="s">
        <v>325</v>
      </c>
      <c r="C16" s="48" t="s">
        <v>327</v>
      </c>
      <c r="D16" s="49" t="s">
        <v>349</v>
      </c>
      <c r="E16" s="40" t="s">
        <v>322</v>
      </c>
      <c r="F16" s="40" t="s">
        <v>322</v>
      </c>
      <c r="G16" s="40" t="s">
        <v>501</v>
      </c>
      <c r="H16" s="46" t="s">
        <v>513</v>
      </c>
      <c r="I16" s="40" t="s">
        <v>514</v>
      </c>
      <c r="J16" s="40" t="s">
        <v>515</v>
      </c>
      <c r="K16" s="198">
        <v>0.75</v>
      </c>
      <c r="L16" s="211">
        <v>0.25</v>
      </c>
      <c r="M16" s="40" t="s">
        <v>91</v>
      </c>
      <c r="N16" s="40" t="s">
        <v>518</v>
      </c>
      <c r="O16" s="51" t="s">
        <v>602</v>
      </c>
      <c r="P16" s="51" t="s">
        <v>603</v>
      </c>
    </row>
    <row r="17" spans="1:19" ht="96" x14ac:dyDescent="0.2">
      <c r="A17" s="47" t="s">
        <v>319</v>
      </c>
      <c r="B17" s="48" t="s">
        <v>328</v>
      </c>
      <c r="C17" s="48" t="s">
        <v>329</v>
      </c>
      <c r="D17" s="49" t="s">
        <v>350</v>
      </c>
      <c r="E17" s="40" t="s">
        <v>322</v>
      </c>
      <c r="F17" s="40" t="s">
        <v>322</v>
      </c>
      <c r="G17" s="40" t="s">
        <v>501</v>
      </c>
      <c r="H17" s="46" t="s">
        <v>513</v>
      </c>
      <c r="I17" s="40" t="s">
        <v>514</v>
      </c>
      <c r="J17" s="40" t="s">
        <v>515</v>
      </c>
      <c r="K17" s="198">
        <v>0.75</v>
      </c>
      <c r="L17" s="211">
        <v>0.25</v>
      </c>
      <c r="M17" s="40" t="s">
        <v>91</v>
      </c>
      <c r="N17" s="40" t="s">
        <v>516</v>
      </c>
      <c r="O17" s="51" t="s">
        <v>602</v>
      </c>
      <c r="P17" s="51" t="s">
        <v>603</v>
      </c>
    </row>
    <row r="18" spans="1:19" ht="96" x14ac:dyDescent="0.2">
      <c r="A18" s="47" t="s">
        <v>319</v>
      </c>
      <c r="B18" s="48" t="s">
        <v>328</v>
      </c>
      <c r="C18" s="48" t="s">
        <v>330</v>
      </c>
      <c r="D18" s="49" t="s">
        <v>351</v>
      </c>
      <c r="E18" s="40" t="s">
        <v>322</v>
      </c>
      <c r="F18" s="40" t="s">
        <v>322</v>
      </c>
      <c r="G18" s="40" t="s">
        <v>501</v>
      </c>
      <c r="H18" s="46" t="s">
        <v>513</v>
      </c>
      <c r="I18" s="40" t="s">
        <v>514</v>
      </c>
      <c r="J18" s="40" t="s">
        <v>515</v>
      </c>
      <c r="K18" s="198">
        <v>0.75</v>
      </c>
      <c r="L18" s="211">
        <v>0.25</v>
      </c>
      <c r="M18" s="40" t="s">
        <v>91</v>
      </c>
      <c r="N18" s="40" t="s">
        <v>516</v>
      </c>
      <c r="O18" s="51" t="s">
        <v>602</v>
      </c>
      <c r="P18" s="51" t="s">
        <v>603</v>
      </c>
    </row>
    <row r="19" spans="1:19" ht="96" x14ac:dyDescent="0.2">
      <c r="A19" s="47" t="s">
        <v>319</v>
      </c>
      <c r="B19" s="48" t="s">
        <v>331</v>
      </c>
      <c r="C19" s="48" t="s">
        <v>332</v>
      </c>
      <c r="D19" s="49" t="s">
        <v>350</v>
      </c>
      <c r="E19" s="40" t="s">
        <v>322</v>
      </c>
      <c r="F19" s="40" t="s">
        <v>322</v>
      </c>
      <c r="G19" s="40" t="s">
        <v>501</v>
      </c>
      <c r="H19" s="46" t="s">
        <v>513</v>
      </c>
      <c r="I19" s="40" t="s">
        <v>514</v>
      </c>
      <c r="J19" s="40" t="s">
        <v>515</v>
      </c>
      <c r="K19" s="198">
        <v>0.75</v>
      </c>
      <c r="L19" s="211">
        <v>0.25</v>
      </c>
      <c r="M19" s="40" t="s">
        <v>91</v>
      </c>
      <c r="N19" s="40" t="s">
        <v>518</v>
      </c>
      <c r="O19" s="51" t="s">
        <v>602</v>
      </c>
      <c r="P19" s="51" t="s">
        <v>603</v>
      </c>
    </row>
    <row r="20" spans="1:19" ht="96" x14ac:dyDescent="0.2">
      <c r="A20" s="47" t="s">
        <v>319</v>
      </c>
      <c r="B20" s="48" t="s">
        <v>331</v>
      </c>
      <c r="C20" s="48" t="s">
        <v>333</v>
      </c>
      <c r="D20" s="49" t="s">
        <v>353</v>
      </c>
      <c r="E20" s="40" t="s">
        <v>322</v>
      </c>
      <c r="F20" s="40" t="s">
        <v>322</v>
      </c>
      <c r="G20" s="40" t="s">
        <v>501</v>
      </c>
      <c r="H20" s="46" t="s">
        <v>513</v>
      </c>
      <c r="I20" s="40" t="s">
        <v>514</v>
      </c>
      <c r="J20" s="40" t="s">
        <v>515</v>
      </c>
      <c r="K20" s="198">
        <v>0.75</v>
      </c>
      <c r="L20" s="211">
        <v>0.25</v>
      </c>
      <c r="M20" s="40" t="s">
        <v>91</v>
      </c>
      <c r="N20" s="40" t="s">
        <v>521</v>
      </c>
      <c r="O20" s="51" t="s">
        <v>602</v>
      </c>
      <c r="P20" s="51" t="s">
        <v>603</v>
      </c>
    </row>
    <row r="21" spans="1:19" ht="96" x14ac:dyDescent="0.2">
      <c r="A21" s="47" t="s">
        <v>319</v>
      </c>
      <c r="B21" s="48" t="s">
        <v>331</v>
      </c>
      <c r="C21" s="48" t="s">
        <v>334</v>
      </c>
      <c r="D21" s="49" t="s">
        <v>353</v>
      </c>
      <c r="E21" s="40" t="s">
        <v>322</v>
      </c>
      <c r="F21" s="40" t="s">
        <v>322</v>
      </c>
      <c r="G21" s="40" t="s">
        <v>501</v>
      </c>
      <c r="H21" s="46" t="s">
        <v>513</v>
      </c>
      <c r="I21" s="40" t="s">
        <v>514</v>
      </c>
      <c r="J21" s="40" t="s">
        <v>515</v>
      </c>
      <c r="K21" s="198">
        <v>0.75</v>
      </c>
      <c r="L21" s="211">
        <v>0.25</v>
      </c>
      <c r="M21" s="40" t="s">
        <v>91</v>
      </c>
      <c r="N21" s="40" t="s">
        <v>520</v>
      </c>
      <c r="O21" s="51" t="s">
        <v>602</v>
      </c>
      <c r="P21" s="51" t="s">
        <v>603</v>
      </c>
    </row>
    <row r="22" spans="1:19" ht="96" x14ac:dyDescent="0.2">
      <c r="A22" s="47" t="s">
        <v>319</v>
      </c>
      <c r="B22" s="48" t="s">
        <v>331</v>
      </c>
      <c r="C22" s="48" t="s">
        <v>335</v>
      </c>
      <c r="D22" s="49" t="s">
        <v>354</v>
      </c>
      <c r="E22" s="40" t="s">
        <v>322</v>
      </c>
      <c r="F22" s="40" t="s">
        <v>322</v>
      </c>
      <c r="G22" s="40" t="s">
        <v>501</v>
      </c>
      <c r="H22" s="46" t="s">
        <v>513</v>
      </c>
      <c r="I22" s="40" t="s">
        <v>514</v>
      </c>
      <c r="J22" s="40" t="s">
        <v>515</v>
      </c>
      <c r="K22" s="198">
        <v>0.75</v>
      </c>
      <c r="L22" s="211">
        <v>0.25</v>
      </c>
      <c r="M22" s="40" t="s">
        <v>91</v>
      </c>
      <c r="N22" s="40" t="s">
        <v>516</v>
      </c>
      <c r="O22" s="51" t="s">
        <v>602</v>
      </c>
      <c r="P22" s="51" t="s">
        <v>603</v>
      </c>
    </row>
    <row r="23" spans="1:19" ht="96" x14ac:dyDescent="0.2">
      <c r="A23" s="47" t="s">
        <v>319</v>
      </c>
      <c r="B23" s="48" t="s">
        <v>331</v>
      </c>
      <c r="C23" s="48" t="s">
        <v>336</v>
      </c>
      <c r="D23" s="49" t="s">
        <v>356</v>
      </c>
      <c r="E23" s="40" t="s">
        <v>322</v>
      </c>
      <c r="F23" s="40" t="s">
        <v>322</v>
      </c>
      <c r="G23" s="40" t="s">
        <v>501</v>
      </c>
      <c r="H23" s="46" t="s">
        <v>513</v>
      </c>
      <c r="I23" s="40" t="s">
        <v>514</v>
      </c>
      <c r="J23" s="40" t="s">
        <v>515</v>
      </c>
      <c r="K23" s="198">
        <v>0.75</v>
      </c>
      <c r="L23" s="211">
        <v>0.25</v>
      </c>
      <c r="M23" s="40" t="s">
        <v>91</v>
      </c>
      <c r="N23" s="40" t="s">
        <v>517</v>
      </c>
      <c r="O23" s="51" t="s">
        <v>602</v>
      </c>
      <c r="P23" s="51" t="s">
        <v>603</v>
      </c>
    </row>
    <row r="24" spans="1:19" ht="96" x14ac:dyDescent="0.2">
      <c r="A24" s="47" t="s">
        <v>319</v>
      </c>
      <c r="B24" s="48" t="s">
        <v>331</v>
      </c>
      <c r="C24" s="48" t="s">
        <v>337</v>
      </c>
      <c r="D24" s="49" t="s">
        <v>356</v>
      </c>
      <c r="E24" s="40" t="s">
        <v>322</v>
      </c>
      <c r="F24" s="40" t="s">
        <v>322</v>
      </c>
      <c r="G24" s="40" t="s">
        <v>501</v>
      </c>
      <c r="H24" s="46" t="s">
        <v>513</v>
      </c>
      <c r="I24" s="40" t="s">
        <v>514</v>
      </c>
      <c r="J24" s="40" t="s">
        <v>515</v>
      </c>
      <c r="K24" s="198">
        <v>0.75</v>
      </c>
      <c r="L24" s="211">
        <v>0.25</v>
      </c>
      <c r="M24" s="40" t="s">
        <v>91</v>
      </c>
      <c r="N24" s="40" t="s">
        <v>517</v>
      </c>
      <c r="O24" s="51" t="s">
        <v>602</v>
      </c>
      <c r="P24" s="51" t="s">
        <v>603</v>
      </c>
    </row>
    <row r="25" spans="1:19" ht="96" x14ac:dyDescent="0.2">
      <c r="A25" s="47" t="s">
        <v>319</v>
      </c>
      <c r="B25" s="48" t="s">
        <v>331</v>
      </c>
      <c r="C25" s="48" t="s">
        <v>338</v>
      </c>
      <c r="D25" s="49" t="s">
        <v>355</v>
      </c>
      <c r="E25" s="40" t="s">
        <v>322</v>
      </c>
      <c r="F25" s="40" t="s">
        <v>322</v>
      </c>
      <c r="G25" s="40" t="s">
        <v>501</v>
      </c>
      <c r="H25" s="46" t="s">
        <v>513</v>
      </c>
      <c r="I25" s="40" t="s">
        <v>514</v>
      </c>
      <c r="J25" s="40" t="s">
        <v>515</v>
      </c>
      <c r="K25" s="198">
        <v>0.75</v>
      </c>
      <c r="L25" s="211">
        <v>0.25</v>
      </c>
      <c r="M25" s="40" t="s">
        <v>91</v>
      </c>
      <c r="N25" s="40" t="s">
        <v>517</v>
      </c>
      <c r="O25" s="51" t="s">
        <v>602</v>
      </c>
      <c r="P25" s="51" t="s">
        <v>603</v>
      </c>
    </row>
    <row r="26" spans="1:19" ht="96" x14ac:dyDescent="0.2">
      <c r="A26" s="47" t="s">
        <v>319</v>
      </c>
      <c r="B26" s="48" t="s">
        <v>339</v>
      </c>
      <c r="C26" s="48" t="s">
        <v>340</v>
      </c>
      <c r="D26" s="49" t="s">
        <v>359</v>
      </c>
      <c r="E26" s="40" t="s">
        <v>322</v>
      </c>
      <c r="F26" s="40" t="s">
        <v>322</v>
      </c>
      <c r="G26" s="40" t="s">
        <v>501</v>
      </c>
      <c r="H26" s="46" t="s">
        <v>513</v>
      </c>
      <c r="I26" s="40" t="s">
        <v>514</v>
      </c>
      <c r="J26" s="40" t="s">
        <v>515</v>
      </c>
      <c r="K26" s="198">
        <v>0.75</v>
      </c>
      <c r="L26" s="211">
        <v>0.25</v>
      </c>
      <c r="M26" s="40" t="s">
        <v>91</v>
      </c>
      <c r="N26" s="40" t="s">
        <v>516</v>
      </c>
      <c r="O26" s="51" t="s">
        <v>602</v>
      </c>
      <c r="P26" s="51" t="s">
        <v>603</v>
      </c>
    </row>
    <row r="27" spans="1:19" ht="96" x14ac:dyDescent="0.2">
      <c r="A27" s="47" t="s">
        <v>319</v>
      </c>
      <c r="B27" s="48" t="s">
        <v>341</v>
      </c>
      <c r="C27" s="48" t="s">
        <v>342</v>
      </c>
      <c r="D27" s="49" t="s">
        <v>356</v>
      </c>
      <c r="E27" s="40" t="s">
        <v>322</v>
      </c>
      <c r="F27" s="40" t="s">
        <v>322</v>
      </c>
      <c r="G27" s="40" t="s">
        <v>501</v>
      </c>
      <c r="H27" s="46" t="s">
        <v>513</v>
      </c>
      <c r="I27" s="40" t="s">
        <v>514</v>
      </c>
      <c r="J27" s="40" t="s">
        <v>515</v>
      </c>
      <c r="K27" s="198">
        <v>0.75</v>
      </c>
      <c r="L27" s="211">
        <v>0.25</v>
      </c>
      <c r="M27" s="40" t="s">
        <v>91</v>
      </c>
      <c r="N27" s="40" t="s">
        <v>517</v>
      </c>
      <c r="O27" s="51" t="s">
        <v>602</v>
      </c>
      <c r="P27" s="51" t="s">
        <v>603</v>
      </c>
    </row>
    <row r="28" spans="1:19" ht="96" x14ac:dyDescent="0.2">
      <c r="A28" s="47" t="s">
        <v>319</v>
      </c>
      <c r="B28" s="48" t="s">
        <v>341</v>
      </c>
      <c r="C28" s="48" t="s">
        <v>343</v>
      </c>
      <c r="D28" s="49" t="s">
        <v>357</v>
      </c>
      <c r="E28" s="40" t="s">
        <v>322</v>
      </c>
      <c r="F28" s="40" t="s">
        <v>322</v>
      </c>
      <c r="G28" s="40" t="s">
        <v>501</v>
      </c>
      <c r="H28" s="46" t="s">
        <v>513</v>
      </c>
      <c r="I28" s="40" t="s">
        <v>514</v>
      </c>
      <c r="J28" s="40" t="s">
        <v>515</v>
      </c>
      <c r="K28" s="198">
        <v>0.75</v>
      </c>
      <c r="L28" s="211">
        <v>0.25</v>
      </c>
      <c r="M28" s="40" t="s">
        <v>91</v>
      </c>
      <c r="N28" s="40" t="s">
        <v>519</v>
      </c>
      <c r="O28" s="51" t="s">
        <v>602</v>
      </c>
      <c r="P28" s="51" t="s">
        <v>603</v>
      </c>
    </row>
    <row r="29" spans="1:19" ht="96" x14ac:dyDescent="0.2">
      <c r="A29" s="47" t="s">
        <v>319</v>
      </c>
      <c r="B29" s="48" t="s">
        <v>344</v>
      </c>
      <c r="C29" s="48" t="s">
        <v>345</v>
      </c>
      <c r="D29" s="49" t="s">
        <v>350</v>
      </c>
      <c r="E29" s="40" t="s">
        <v>322</v>
      </c>
      <c r="F29" s="40" t="s">
        <v>322</v>
      </c>
      <c r="G29" s="40" t="s">
        <v>501</v>
      </c>
      <c r="H29" s="46" t="s">
        <v>513</v>
      </c>
      <c r="I29" s="40" t="s">
        <v>514</v>
      </c>
      <c r="J29" s="40" t="s">
        <v>515</v>
      </c>
      <c r="K29" s="198">
        <v>0.75</v>
      </c>
      <c r="L29" s="211">
        <v>0.25</v>
      </c>
      <c r="M29" s="40" t="s">
        <v>91</v>
      </c>
      <c r="N29" s="40" t="s">
        <v>518</v>
      </c>
      <c r="O29" s="51" t="s">
        <v>602</v>
      </c>
      <c r="P29" s="51" t="s">
        <v>603</v>
      </c>
    </row>
    <row r="30" spans="1:19" ht="96" x14ac:dyDescent="0.2">
      <c r="A30" s="47" t="s">
        <v>319</v>
      </c>
      <c r="B30" s="48" t="s">
        <v>346</v>
      </c>
      <c r="C30" s="48" t="s">
        <v>347</v>
      </c>
      <c r="D30" s="49" t="s">
        <v>358</v>
      </c>
      <c r="E30" s="40" t="s">
        <v>322</v>
      </c>
      <c r="F30" s="40" t="s">
        <v>322</v>
      </c>
      <c r="G30" s="40" t="s">
        <v>501</v>
      </c>
      <c r="H30" s="46" t="s">
        <v>513</v>
      </c>
      <c r="I30" s="40" t="s">
        <v>514</v>
      </c>
      <c r="J30" s="40" t="s">
        <v>515</v>
      </c>
      <c r="K30" s="198">
        <v>0.75</v>
      </c>
      <c r="L30" s="211">
        <v>0.25</v>
      </c>
      <c r="M30" s="40" t="s">
        <v>91</v>
      </c>
      <c r="N30" s="40" t="s">
        <v>517</v>
      </c>
      <c r="O30" s="51" t="s">
        <v>602</v>
      </c>
      <c r="P30" s="51" t="s">
        <v>603</v>
      </c>
    </row>
    <row r="31" spans="1:19" ht="96" x14ac:dyDescent="0.2">
      <c r="A31" s="47" t="s">
        <v>315</v>
      </c>
      <c r="B31" s="48" t="s">
        <v>331</v>
      </c>
      <c r="C31" s="48" t="s">
        <v>340</v>
      </c>
      <c r="D31" s="49" t="s">
        <v>352</v>
      </c>
      <c r="E31" s="40" t="s">
        <v>322</v>
      </c>
      <c r="F31" s="40" t="s">
        <v>322</v>
      </c>
      <c r="G31" s="40" t="s">
        <v>501</v>
      </c>
      <c r="H31" s="46" t="s">
        <v>513</v>
      </c>
      <c r="I31" s="40" t="s">
        <v>514</v>
      </c>
      <c r="J31" s="40" t="s">
        <v>515</v>
      </c>
      <c r="K31" s="198">
        <v>0.75</v>
      </c>
      <c r="L31" s="211">
        <v>0.25</v>
      </c>
      <c r="M31" s="40" t="s">
        <v>91</v>
      </c>
      <c r="N31" s="40" t="s">
        <v>516</v>
      </c>
      <c r="O31" s="51" t="s">
        <v>602</v>
      </c>
      <c r="P31" s="51" t="s">
        <v>603</v>
      </c>
      <c r="S31" t="s">
        <v>92</v>
      </c>
    </row>
    <row r="32" spans="1:19" ht="96" x14ac:dyDescent="0.2">
      <c r="A32" s="47" t="s">
        <v>315</v>
      </c>
      <c r="B32" s="48" t="s">
        <v>324</v>
      </c>
      <c r="C32" s="48" t="s">
        <v>348</v>
      </c>
      <c r="D32" s="49" t="s">
        <v>352</v>
      </c>
      <c r="E32" s="40" t="s">
        <v>322</v>
      </c>
      <c r="F32" s="40" t="s">
        <v>322</v>
      </c>
      <c r="G32" s="40" t="s">
        <v>501</v>
      </c>
      <c r="H32" s="46" t="s">
        <v>513</v>
      </c>
      <c r="I32" s="40" t="s">
        <v>514</v>
      </c>
      <c r="J32" s="40" t="s">
        <v>515</v>
      </c>
      <c r="K32" s="198">
        <v>0.75</v>
      </c>
      <c r="L32" s="211">
        <v>0.25</v>
      </c>
      <c r="M32" s="40" t="s">
        <v>91</v>
      </c>
      <c r="N32" s="40" t="s">
        <v>516</v>
      </c>
      <c r="O32" s="51" t="s">
        <v>602</v>
      </c>
      <c r="P32" s="51" t="s">
        <v>603</v>
      </c>
    </row>
    <row r="33" spans="1:16" ht="96" x14ac:dyDescent="0.2">
      <c r="A33" s="47" t="s">
        <v>314</v>
      </c>
      <c r="B33" s="48" t="s">
        <v>331</v>
      </c>
      <c r="C33" s="48"/>
      <c r="D33" s="49" t="s">
        <v>352</v>
      </c>
      <c r="E33" s="40" t="s">
        <v>322</v>
      </c>
      <c r="F33" s="40" t="s">
        <v>322</v>
      </c>
      <c r="G33" s="40" t="s">
        <v>501</v>
      </c>
      <c r="H33" s="46" t="s">
        <v>513</v>
      </c>
      <c r="I33" s="40" t="s">
        <v>514</v>
      </c>
      <c r="J33" s="40" t="s">
        <v>515</v>
      </c>
      <c r="K33" s="198">
        <v>0.75</v>
      </c>
      <c r="L33" s="211">
        <v>0.25</v>
      </c>
      <c r="M33" s="40" t="s">
        <v>91</v>
      </c>
      <c r="N33" s="40" t="s">
        <v>516</v>
      </c>
      <c r="O33" s="51" t="s">
        <v>602</v>
      </c>
      <c r="P33" s="51" t="s">
        <v>603</v>
      </c>
    </row>
    <row r="34" spans="1:16" ht="96" x14ac:dyDescent="0.2">
      <c r="A34" s="47" t="s">
        <v>314</v>
      </c>
      <c r="B34" s="48" t="s">
        <v>324</v>
      </c>
      <c r="C34" s="48" t="s">
        <v>348</v>
      </c>
      <c r="D34" s="49" t="s">
        <v>352</v>
      </c>
      <c r="E34" s="40" t="s">
        <v>322</v>
      </c>
      <c r="F34" s="40" t="s">
        <v>322</v>
      </c>
      <c r="G34" s="40" t="s">
        <v>501</v>
      </c>
      <c r="H34" s="46" t="s">
        <v>513</v>
      </c>
      <c r="I34" s="40" t="s">
        <v>514</v>
      </c>
      <c r="J34" s="40" t="s">
        <v>515</v>
      </c>
      <c r="K34" s="198">
        <v>0.75</v>
      </c>
      <c r="L34" s="211">
        <v>0.25</v>
      </c>
      <c r="M34" s="40" t="s">
        <v>91</v>
      </c>
      <c r="N34" s="40" t="s">
        <v>516</v>
      </c>
      <c r="O34" s="51" t="s">
        <v>602</v>
      </c>
      <c r="P34" s="51" t="s">
        <v>603</v>
      </c>
    </row>
    <row r="35" spans="1:16" ht="96" x14ac:dyDescent="0.2">
      <c r="A35" s="47" t="s">
        <v>313</v>
      </c>
      <c r="B35" s="48" t="s">
        <v>331</v>
      </c>
      <c r="C35" s="48"/>
      <c r="D35" s="49" t="s">
        <v>352</v>
      </c>
      <c r="E35" s="40" t="s">
        <v>322</v>
      </c>
      <c r="F35" s="40" t="s">
        <v>322</v>
      </c>
      <c r="G35" s="40" t="s">
        <v>501</v>
      </c>
      <c r="H35" s="46" t="s">
        <v>513</v>
      </c>
      <c r="I35" s="40" t="s">
        <v>514</v>
      </c>
      <c r="J35" s="40" t="s">
        <v>515</v>
      </c>
      <c r="K35" s="198">
        <v>0.75</v>
      </c>
      <c r="L35" s="211">
        <v>0.25</v>
      </c>
      <c r="M35" s="40" t="s">
        <v>91</v>
      </c>
      <c r="N35" s="40" t="s">
        <v>516</v>
      </c>
      <c r="O35" s="51" t="s">
        <v>602</v>
      </c>
      <c r="P35" s="51" t="s">
        <v>603</v>
      </c>
    </row>
    <row r="36" spans="1:16" ht="96" x14ac:dyDescent="0.2">
      <c r="A36" s="47" t="s">
        <v>313</v>
      </c>
      <c r="B36" s="48" t="s">
        <v>324</v>
      </c>
      <c r="C36" s="48" t="s">
        <v>348</v>
      </c>
      <c r="D36" s="49" t="s">
        <v>352</v>
      </c>
      <c r="E36" s="40" t="s">
        <v>322</v>
      </c>
      <c r="F36" s="40" t="s">
        <v>322</v>
      </c>
      <c r="G36" s="40" t="s">
        <v>501</v>
      </c>
      <c r="H36" s="46" t="s">
        <v>513</v>
      </c>
      <c r="I36" s="40" t="s">
        <v>514</v>
      </c>
      <c r="J36" s="40" t="s">
        <v>515</v>
      </c>
      <c r="K36" s="198">
        <v>0.75</v>
      </c>
      <c r="L36" s="211">
        <v>0.25</v>
      </c>
      <c r="M36" s="40" t="s">
        <v>91</v>
      </c>
      <c r="N36" s="40" t="s">
        <v>516</v>
      </c>
      <c r="O36" s="51" t="s">
        <v>602</v>
      </c>
      <c r="P36" s="51" t="s">
        <v>603</v>
      </c>
    </row>
    <row r="37" spans="1:16" ht="96" x14ac:dyDescent="0.2">
      <c r="A37" s="46" t="s">
        <v>316</v>
      </c>
      <c r="B37" s="48" t="s">
        <v>331</v>
      </c>
      <c r="C37" s="48"/>
      <c r="D37" s="49" t="s">
        <v>352</v>
      </c>
      <c r="E37" s="40" t="s">
        <v>322</v>
      </c>
      <c r="F37" s="40" t="s">
        <v>322</v>
      </c>
      <c r="G37" s="40" t="s">
        <v>501</v>
      </c>
      <c r="H37" s="46" t="s">
        <v>513</v>
      </c>
      <c r="I37" s="40" t="s">
        <v>514</v>
      </c>
      <c r="J37" s="40" t="s">
        <v>515</v>
      </c>
      <c r="K37" s="198">
        <v>0.75</v>
      </c>
      <c r="L37" s="211">
        <v>0.25</v>
      </c>
      <c r="M37" s="40" t="s">
        <v>91</v>
      </c>
      <c r="N37" s="40" t="s">
        <v>516</v>
      </c>
      <c r="O37" s="51" t="s">
        <v>602</v>
      </c>
      <c r="P37" s="51" t="s">
        <v>603</v>
      </c>
    </row>
    <row r="38" spans="1:16" ht="96" x14ac:dyDescent="0.2">
      <c r="A38" s="46" t="s">
        <v>316</v>
      </c>
      <c r="B38" s="48" t="s">
        <v>324</v>
      </c>
      <c r="C38" s="48" t="s">
        <v>348</v>
      </c>
      <c r="D38" s="49" t="s">
        <v>352</v>
      </c>
      <c r="E38" s="40" t="s">
        <v>322</v>
      </c>
      <c r="F38" s="40" t="s">
        <v>322</v>
      </c>
      <c r="G38" s="40" t="s">
        <v>501</v>
      </c>
      <c r="H38" s="46" t="s">
        <v>513</v>
      </c>
      <c r="I38" s="40" t="s">
        <v>514</v>
      </c>
      <c r="J38" s="40" t="s">
        <v>515</v>
      </c>
      <c r="K38" s="198">
        <v>0.75</v>
      </c>
      <c r="L38" s="211">
        <v>0.25</v>
      </c>
      <c r="M38" s="40" t="s">
        <v>91</v>
      </c>
      <c r="N38" s="40" t="s">
        <v>516</v>
      </c>
      <c r="O38" s="51" t="s">
        <v>602</v>
      </c>
      <c r="P38" s="51" t="s">
        <v>603</v>
      </c>
    </row>
    <row r="39" spans="1:16" ht="96" x14ac:dyDescent="0.2">
      <c r="A39" s="46" t="s">
        <v>317</v>
      </c>
      <c r="B39" s="48" t="s">
        <v>331</v>
      </c>
      <c r="C39" s="48"/>
      <c r="D39" s="49" t="s">
        <v>352</v>
      </c>
      <c r="E39" s="40" t="s">
        <v>322</v>
      </c>
      <c r="F39" s="40" t="s">
        <v>322</v>
      </c>
      <c r="G39" s="40" t="s">
        <v>501</v>
      </c>
      <c r="H39" s="46" t="s">
        <v>513</v>
      </c>
      <c r="I39" s="40" t="s">
        <v>514</v>
      </c>
      <c r="J39" s="40" t="s">
        <v>515</v>
      </c>
      <c r="K39" s="198">
        <v>0.75</v>
      </c>
      <c r="L39" s="211">
        <v>0.25</v>
      </c>
      <c r="M39" s="40" t="s">
        <v>91</v>
      </c>
      <c r="N39" s="40" t="s">
        <v>516</v>
      </c>
      <c r="O39" s="51" t="s">
        <v>602</v>
      </c>
      <c r="P39" s="51" t="s">
        <v>603</v>
      </c>
    </row>
    <row r="40" spans="1:16" ht="96" x14ac:dyDescent="0.2">
      <c r="A40" s="46" t="s">
        <v>317</v>
      </c>
      <c r="B40" s="48" t="s">
        <v>324</v>
      </c>
      <c r="C40" s="48" t="s">
        <v>348</v>
      </c>
      <c r="D40" s="49" t="s">
        <v>352</v>
      </c>
      <c r="E40" s="40" t="s">
        <v>322</v>
      </c>
      <c r="F40" s="40" t="s">
        <v>322</v>
      </c>
      <c r="G40" s="40" t="s">
        <v>501</v>
      </c>
      <c r="H40" s="46" t="s">
        <v>513</v>
      </c>
      <c r="I40" s="40" t="s">
        <v>514</v>
      </c>
      <c r="J40" s="40" t="s">
        <v>515</v>
      </c>
      <c r="K40" s="198">
        <v>0.75</v>
      </c>
      <c r="L40" s="211">
        <v>0.25</v>
      </c>
      <c r="M40" s="40" t="s">
        <v>91</v>
      </c>
      <c r="N40" s="40" t="s">
        <v>516</v>
      </c>
      <c r="O40" s="51" t="s">
        <v>602</v>
      </c>
      <c r="P40" s="51" t="s">
        <v>603</v>
      </c>
    </row>
    <row r="41" spans="1:16" ht="15" customHeight="1" x14ac:dyDescent="0.2">
      <c r="A41" s="45"/>
      <c r="C41" s="41"/>
      <c r="D41" s="43"/>
    </row>
    <row r="42" spans="1:16" ht="15" customHeight="1" x14ac:dyDescent="0.2">
      <c r="A42" s="45"/>
      <c r="C42" s="41"/>
      <c r="D42" s="43"/>
    </row>
    <row r="43" spans="1:16" ht="15" customHeight="1" x14ac:dyDescent="0.2">
      <c r="C43" s="41"/>
      <c r="D43" s="43"/>
    </row>
    <row r="44" spans="1:16" ht="15" customHeight="1" x14ac:dyDescent="0.2">
      <c r="C44" s="41"/>
      <c r="D44" s="43"/>
    </row>
    <row r="45" spans="1:16" ht="15" customHeight="1" x14ac:dyDescent="0.2">
      <c r="C45" s="41"/>
      <c r="D45" s="43"/>
    </row>
    <row r="46" spans="1:16" ht="19" x14ac:dyDescent="0.2">
      <c r="C46" s="41"/>
    </row>
    <row r="47" spans="1:16" ht="15" customHeight="1" x14ac:dyDescent="0.2">
      <c r="C47" s="41"/>
      <c r="D47" s="42"/>
    </row>
    <row r="48" spans="1:16" ht="15" customHeight="1" x14ac:dyDescent="0.2">
      <c r="C48" s="41"/>
      <c r="D48" s="42"/>
    </row>
  </sheetData>
  <autoFilter ref="A8:S40" xr:uid="{67BC1500-7287-4486-832A-2C43FC328578}"/>
  <mergeCells count="9">
    <mergeCell ref="O6:P7"/>
    <mergeCell ref="A6:N7"/>
    <mergeCell ref="A5:B5"/>
    <mergeCell ref="A1:B4"/>
    <mergeCell ref="C1:O1"/>
    <mergeCell ref="C2:O2"/>
    <mergeCell ref="C3:O3"/>
    <mergeCell ref="C4:O4"/>
    <mergeCell ref="C5:P5"/>
  </mergeCells>
  <dataValidations count="1">
    <dataValidation type="list" allowBlank="1" showInputMessage="1" showErrorMessage="1" sqref="M9:M135" xr:uid="{6A1124D0-6E6E-4E2D-8E9C-CE3857C81170}">
      <formula1>$S$11:$S$31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K85"/>
  <sheetViews>
    <sheetView showGridLines="0" tabSelected="1" topLeftCell="M6" zoomScale="125" zoomScaleNormal="75" workbookViewId="0">
      <selection activeCell="P9" sqref="P9"/>
    </sheetView>
  </sheetViews>
  <sheetFormatPr baseColWidth="10" defaultRowHeight="18" x14ac:dyDescent="0.2"/>
  <cols>
    <col min="1" max="1" width="35.5" bestFit="1" customWidth="1"/>
    <col min="2" max="2" width="46.1640625" customWidth="1"/>
    <col min="3" max="3" width="18.83203125" style="143" bestFit="1" customWidth="1"/>
    <col min="4" max="4" width="35.1640625" bestFit="1" customWidth="1"/>
    <col min="5" max="5" width="41" style="62" bestFit="1" customWidth="1"/>
    <col min="6" max="6" width="34.33203125" style="27" customWidth="1"/>
    <col min="7" max="7" width="73.5" style="64" customWidth="1"/>
    <col min="8" max="8" width="55.83203125" customWidth="1"/>
    <col min="9" max="9" width="34.5" customWidth="1"/>
    <col min="10" max="10" width="16.1640625" style="6" customWidth="1"/>
    <col min="11" max="11" width="49" customWidth="1"/>
    <col min="12" max="12" width="21.6640625" hidden="1" customWidth="1"/>
    <col min="13" max="13" width="41.1640625" style="63" customWidth="1"/>
    <col min="14" max="14" width="28.5" style="60" customWidth="1"/>
    <col min="15" max="15" width="26.6640625" customWidth="1"/>
    <col min="16" max="16" width="27" customWidth="1"/>
    <col min="17" max="17" width="22.33203125" style="60" customWidth="1"/>
    <col min="18" max="18" width="37" customWidth="1"/>
    <col min="19" max="19" width="29.1640625" customWidth="1"/>
    <col min="20" max="20" width="33.83203125" style="60" customWidth="1"/>
    <col min="21" max="21" width="83.5" style="6" customWidth="1"/>
    <col min="22" max="22" width="74.1640625" customWidth="1"/>
    <col min="23" max="23" width="59.5" style="60" customWidth="1"/>
    <col min="24" max="24" width="60.83203125" customWidth="1"/>
    <col min="25" max="25" width="26" style="131" customWidth="1"/>
    <col min="26" max="26" width="33.5" customWidth="1"/>
    <col min="27" max="27" width="28.5" style="60" customWidth="1"/>
    <col min="28" max="28" width="26.6640625" customWidth="1"/>
    <col min="29" max="29" width="35.5" style="133" customWidth="1"/>
    <col min="30" max="30" width="21.83203125" style="133" bestFit="1" customWidth="1"/>
    <col min="31" max="31" width="46.5" style="133" customWidth="1"/>
    <col min="32" max="32" width="30.1640625" bestFit="1" customWidth="1"/>
    <col min="33" max="33" width="31.5" bestFit="1" customWidth="1"/>
    <col min="34" max="34" width="31.5" customWidth="1"/>
    <col min="35" max="35" width="29.1640625" style="131" customWidth="1"/>
    <col min="36" max="36" width="19.33203125" customWidth="1"/>
    <col min="37" max="37" width="25.33203125" customWidth="1"/>
  </cols>
  <sheetData>
    <row r="1" spans="1:37" s="1" customFormat="1" ht="23.25" customHeight="1" x14ac:dyDescent="0.2">
      <c r="A1" s="404" t="s">
        <v>0</v>
      </c>
      <c r="B1" s="405"/>
      <c r="C1" s="294" t="s">
        <v>1</v>
      </c>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399"/>
      <c r="AD1" s="399"/>
      <c r="AE1" s="399"/>
      <c r="AF1" s="397"/>
      <c r="AG1" s="397"/>
      <c r="AH1" s="397"/>
      <c r="AI1" s="398"/>
    </row>
    <row r="2" spans="1:37" s="1" customFormat="1" ht="23.25" customHeight="1" x14ac:dyDescent="0.2">
      <c r="A2" s="406"/>
      <c r="B2" s="407"/>
      <c r="C2" s="294" t="s">
        <v>2</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399"/>
      <c r="AD2" s="399"/>
      <c r="AE2" s="399"/>
      <c r="AF2" s="397"/>
      <c r="AG2" s="397"/>
      <c r="AH2" s="397"/>
      <c r="AI2" s="398"/>
    </row>
    <row r="3" spans="1:37" s="1" customFormat="1" ht="23.25" customHeight="1" x14ac:dyDescent="0.2">
      <c r="A3" s="406"/>
      <c r="B3" s="407"/>
      <c r="C3" s="294" t="s">
        <v>4</v>
      </c>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399"/>
      <c r="AD3" s="399"/>
      <c r="AE3" s="399"/>
      <c r="AF3" s="397"/>
      <c r="AG3" s="397"/>
      <c r="AH3" s="397"/>
      <c r="AI3" s="398"/>
    </row>
    <row r="4" spans="1:37" s="1" customFormat="1" ht="23.25" customHeight="1" x14ac:dyDescent="0.2">
      <c r="A4" s="408"/>
      <c r="B4" s="409"/>
      <c r="C4" s="294" t="s">
        <v>158</v>
      </c>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399"/>
      <c r="AD4" s="399"/>
      <c r="AE4" s="399"/>
      <c r="AF4" s="397"/>
      <c r="AG4" s="397"/>
      <c r="AH4" s="397"/>
      <c r="AI4" s="398"/>
    </row>
    <row r="5" spans="1:37" s="1" customFormat="1" ht="26.25" customHeight="1" x14ac:dyDescent="0.2">
      <c r="A5" s="286" t="s">
        <v>5</v>
      </c>
      <c r="B5" s="287"/>
      <c r="C5" s="286"/>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399"/>
      <c r="AD5" s="399"/>
      <c r="AE5" s="399"/>
      <c r="AF5" s="297"/>
      <c r="AG5" s="297"/>
      <c r="AH5" s="297"/>
      <c r="AI5" s="412"/>
    </row>
    <row r="6" spans="1:37" ht="15" customHeight="1" x14ac:dyDescent="0.2">
      <c r="A6" s="400" t="s">
        <v>169</v>
      </c>
      <c r="B6" s="400"/>
      <c r="C6" s="400"/>
      <c r="D6" s="400"/>
      <c r="E6" s="400"/>
      <c r="F6" s="400"/>
      <c r="G6" s="400"/>
      <c r="H6" s="400"/>
      <c r="I6" s="400"/>
      <c r="J6" s="400"/>
      <c r="K6" s="400"/>
      <c r="L6" s="400"/>
      <c r="M6" s="400"/>
      <c r="N6" s="400"/>
      <c r="O6" s="400"/>
      <c r="P6" s="400"/>
      <c r="Q6" s="400"/>
      <c r="R6" s="400"/>
      <c r="S6" s="400"/>
      <c r="T6" s="400"/>
      <c r="U6" s="400"/>
      <c r="V6" s="401"/>
      <c r="W6" s="410" t="s">
        <v>94</v>
      </c>
      <c r="X6" s="282"/>
      <c r="Y6" s="282"/>
      <c r="Z6" s="282"/>
      <c r="AA6" s="282"/>
      <c r="AB6" s="283"/>
      <c r="AC6" s="413" t="s">
        <v>6</v>
      </c>
      <c r="AD6" s="414"/>
      <c r="AE6" s="414"/>
      <c r="AF6" s="415"/>
      <c r="AG6" s="415"/>
      <c r="AH6" s="415"/>
      <c r="AI6" s="416"/>
    </row>
    <row r="7" spans="1:37" ht="15" customHeight="1" thickBot="1" x14ac:dyDescent="0.25">
      <c r="A7" s="402"/>
      <c r="B7" s="402"/>
      <c r="C7" s="402"/>
      <c r="D7" s="402"/>
      <c r="E7" s="402"/>
      <c r="F7" s="402"/>
      <c r="G7" s="402"/>
      <c r="H7" s="402"/>
      <c r="I7" s="402"/>
      <c r="J7" s="402"/>
      <c r="K7" s="402"/>
      <c r="L7" s="402"/>
      <c r="M7" s="402"/>
      <c r="N7" s="402"/>
      <c r="O7" s="402"/>
      <c r="P7" s="402"/>
      <c r="Q7" s="402"/>
      <c r="R7" s="402"/>
      <c r="S7" s="402"/>
      <c r="T7" s="402"/>
      <c r="U7" s="402"/>
      <c r="V7" s="403"/>
      <c r="W7" s="411"/>
      <c r="X7" s="284"/>
      <c r="Y7" s="284"/>
      <c r="Z7" s="284"/>
      <c r="AA7" s="284"/>
      <c r="AB7" s="285"/>
      <c r="AC7" s="417"/>
      <c r="AD7" s="418"/>
      <c r="AE7" s="418"/>
      <c r="AF7" s="419"/>
      <c r="AG7" s="419"/>
      <c r="AH7" s="419"/>
      <c r="AI7" s="420"/>
    </row>
    <row r="8" spans="1:37" s="27" customFormat="1" ht="96" thickBot="1" x14ac:dyDescent="0.25">
      <c r="A8" s="20" t="s">
        <v>99</v>
      </c>
      <c r="B8" s="20" t="s">
        <v>7</v>
      </c>
      <c r="C8" s="142" t="s">
        <v>191</v>
      </c>
      <c r="D8" s="2" t="s">
        <v>150</v>
      </c>
      <c r="E8" s="2" t="s">
        <v>10</v>
      </c>
      <c r="F8" s="20" t="s">
        <v>11</v>
      </c>
      <c r="G8" s="2" t="s">
        <v>148</v>
      </c>
      <c r="H8" s="2" t="s">
        <v>195</v>
      </c>
      <c r="I8" s="2" t="s">
        <v>149</v>
      </c>
      <c r="J8" s="2" t="s">
        <v>200</v>
      </c>
      <c r="K8" s="21" t="s">
        <v>189</v>
      </c>
      <c r="L8" s="21" t="s">
        <v>210</v>
      </c>
      <c r="M8" s="21" t="s">
        <v>12</v>
      </c>
      <c r="N8" s="121" t="s">
        <v>193</v>
      </c>
      <c r="O8" s="136" t="s">
        <v>611</v>
      </c>
      <c r="P8" s="89" t="s">
        <v>612</v>
      </c>
      <c r="Q8" s="21" t="s">
        <v>151</v>
      </c>
      <c r="R8" s="21" t="s">
        <v>152</v>
      </c>
      <c r="S8" s="20" t="s">
        <v>16</v>
      </c>
      <c r="T8" s="20" t="s">
        <v>17</v>
      </c>
      <c r="U8" s="121" t="s">
        <v>164</v>
      </c>
      <c r="V8" s="20" t="s">
        <v>36</v>
      </c>
      <c r="W8" s="20" t="s">
        <v>104</v>
      </c>
      <c r="X8" s="20" t="s">
        <v>105</v>
      </c>
      <c r="Y8" s="2" t="s">
        <v>22</v>
      </c>
      <c r="Z8" s="2" t="s">
        <v>153</v>
      </c>
      <c r="AA8" s="128" t="s">
        <v>205</v>
      </c>
      <c r="AB8" s="2" t="s">
        <v>23</v>
      </c>
      <c r="AC8" s="2" t="s">
        <v>24</v>
      </c>
      <c r="AD8" s="2" t="s">
        <v>25</v>
      </c>
      <c r="AE8" s="132" t="s">
        <v>19</v>
      </c>
      <c r="AF8" s="132" t="s">
        <v>651</v>
      </c>
      <c r="AG8" s="141" t="s">
        <v>650</v>
      </c>
      <c r="AH8" s="61" t="s">
        <v>655</v>
      </c>
      <c r="AI8" s="237" t="s">
        <v>654</v>
      </c>
      <c r="AJ8" s="20" t="s">
        <v>18</v>
      </c>
      <c r="AK8" s="20" t="s">
        <v>20</v>
      </c>
    </row>
    <row r="9" spans="1:37" s="27" customFormat="1" ht="139" customHeight="1" x14ac:dyDescent="0.2">
      <c r="A9" s="304" t="s">
        <v>260</v>
      </c>
      <c r="B9" s="393" t="s">
        <v>261</v>
      </c>
      <c r="C9" s="390" t="s">
        <v>505</v>
      </c>
      <c r="D9" s="304" t="s">
        <v>375</v>
      </c>
      <c r="E9" s="298" t="s">
        <v>382</v>
      </c>
      <c r="F9" s="361">
        <v>2024130010040</v>
      </c>
      <c r="G9" s="361" t="s">
        <v>397</v>
      </c>
      <c r="H9" s="379" t="s">
        <v>398</v>
      </c>
      <c r="I9" s="379" t="s">
        <v>401</v>
      </c>
      <c r="J9" s="387">
        <v>0.5</v>
      </c>
      <c r="K9" s="67" t="s">
        <v>404</v>
      </c>
      <c r="L9" s="298" t="s">
        <v>322</v>
      </c>
      <c r="M9" s="145" t="s">
        <v>613</v>
      </c>
      <c r="N9" s="119">
        <v>2</v>
      </c>
      <c r="O9" s="119">
        <v>0.75</v>
      </c>
      <c r="P9" s="119">
        <v>1.25</v>
      </c>
      <c r="Q9" s="180">
        <v>45505</v>
      </c>
      <c r="R9" s="180">
        <v>45657</v>
      </c>
      <c r="S9" s="186">
        <f>+R9-Q9</f>
        <v>152</v>
      </c>
      <c r="T9" s="40">
        <v>978560</v>
      </c>
      <c r="U9" s="40" t="s">
        <v>554</v>
      </c>
      <c r="V9" s="120" t="s">
        <v>416</v>
      </c>
      <c r="W9" s="51" t="s">
        <v>559</v>
      </c>
      <c r="X9" s="51" t="s">
        <v>560</v>
      </c>
      <c r="Y9" s="66" t="s">
        <v>619</v>
      </c>
      <c r="Z9" s="71" t="s">
        <v>620</v>
      </c>
      <c r="AA9" s="65"/>
      <c r="AB9" s="40" t="s">
        <v>77</v>
      </c>
      <c r="AC9" s="65"/>
      <c r="AD9" s="241">
        <v>45292</v>
      </c>
      <c r="AE9" s="307">
        <v>455116179</v>
      </c>
      <c r="AF9" s="307">
        <v>1115169442</v>
      </c>
      <c r="AG9" s="307">
        <v>452500000</v>
      </c>
      <c r="AH9" s="307">
        <f>631260000-AG9</f>
        <v>178760000</v>
      </c>
      <c r="AI9" s="307">
        <f>941460000-AH9-AG9</f>
        <v>310200000</v>
      </c>
      <c r="AJ9" s="298" t="s">
        <v>623</v>
      </c>
      <c r="AK9" s="298"/>
    </row>
    <row r="10" spans="1:37" s="27" customFormat="1" ht="139" customHeight="1" x14ac:dyDescent="0.2">
      <c r="A10" s="305"/>
      <c r="B10" s="305"/>
      <c r="C10" s="391"/>
      <c r="D10" s="305"/>
      <c r="E10" s="299"/>
      <c r="F10" s="362"/>
      <c r="G10" s="362"/>
      <c r="H10" s="380"/>
      <c r="I10" s="380"/>
      <c r="J10" s="388"/>
      <c r="K10" s="68" t="s">
        <v>405</v>
      </c>
      <c r="L10" s="299"/>
      <c r="M10" s="115" t="s">
        <v>614</v>
      </c>
      <c r="N10" s="21">
        <v>2</v>
      </c>
      <c r="O10" s="119">
        <v>0.55000000000000004</v>
      </c>
      <c r="P10" s="119">
        <v>1.45</v>
      </c>
      <c r="Q10" s="180">
        <v>45505</v>
      </c>
      <c r="R10" s="180">
        <v>45657</v>
      </c>
      <c r="S10" s="187">
        <f t="shared" ref="S10:S20" si="0">+R10-Q10</f>
        <v>152</v>
      </c>
      <c r="T10" s="40">
        <v>978560</v>
      </c>
      <c r="U10" s="40" t="s">
        <v>554</v>
      </c>
      <c r="V10" s="120" t="s">
        <v>416</v>
      </c>
      <c r="W10" s="51" t="s">
        <v>559</v>
      </c>
      <c r="X10" s="51" t="s">
        <v>560</v>
      </c>
      <c r="Y10" s="66" t="s">
        <v>619</v>
      </c>
      <c r="Z10" s="71" t="s">
        <v>620</v>
      </c>
      <c r="AA10" s="2"/>
      <c r="AB10" s="40" t="s">
        <v>77</v>
      </c>
      <c r="AC10" s="2"/>
      <c r="AD10" s="2"/>
      <c r="AE10" s="308"/>
      <c r="AF10" s="308"/>
      <c r="AG10" s="308"/>
      <c r="AH10" s="308"/>
      <c r="AI10" s="308"/>
      <c r="AJ10" s="299"/>
      <c r="AK10" s="299"/>
    </row>
    <row r="11" spans="1:37" s="27" customFormat="1" ht="139" customHeight="1" x14ac:dyDescent="0.2">
      <c r="A11" s="305"/>
      <c r="B11" s="305"/>
      <c r="C11" s="391"/>
      <c r="D11" s="305"/>
      <c r="E11" s="299"/>
      <c r="F11" s="362"/>
      <c r="G11" s="362"/>
      <c r="H11" s="380"/>
      <c r="I11" s="380"/>
      <c r="J11" s="388"/>
      <c r="K11" s="68" t="s">
        <v>406</v>
      </c>
      <c r="L11" s="299"/>
      <c r="M11" s="115" t="s">
        <v>615</v>
      </c>
      <c r="N11" s="21">
        <v>2</v>
      </c>
      <c r="O11" s="119">
        <v>0.625</v>
      </c>
      <c r="P11" s="119">
        <v>1.375</v>
      </c>
      <c r="Q11" s="180">
        <v>45505</v>
      </c>
      <c r="R11" s="180">
        <v>45657</v>
      </c>
      <c r="S11" s="187">
        <f t="shared" si="0"/>
        <v>152</v>
      </c>
      <c r="T11" s="40">
        <v>978560</v>
      </c>
      <c r="U11" s="40" t="s">
        <v>554</v>
      </c>
      <c r="V11" s="120" t="s">
        <v>416</v>
      </c>
      <c r="W11" s="51" t="s">
        <v>559</v>
      </c>
      <c r="X11" s="51" t="s">
        <v>560</v>
      </c>
      <c r="Y11" s="66" t="s">
        <v>619</v>
      </c>
      <c r="Z11" s="71" t="s">
        <v>620</v>
      </c>
      <c r="AA11" s="2"/>
      <c r="AB11" s="40" t="s">
        <v>77</v>
      </c>
      <c r="AC11" s="2"/>
      <c r="AD11" s="2"/>
      <c r="AE11" s="308"/>
      <c r="AF11" s="308"/>
      <c r="AG11" s="308"/>
      <c r="AH11" s="308"/>
      <c r="AI11" s="308"/>
      <c r="AJ11" s="299"/>
      <c r="AK11" s="299"/>
    </row>
    <row r="12" spans="1:37" s="27" customFormat="1" ht="139" customHeight="1" x14ac:dyDescent="0.2">
      <c r="A12" s="305"/>
      <c r="B12" s="305"/>
      <c r="C12" s="391"/>
      <c r="D12" s="305"/>
      <c r="E12" s="299"/>
      <c r="F12" s="362"/>
      <c r="G12" s="362"/>
      <c r="H12" s="380"/>
      <c r="I12" s="380"/>
      <c r="J12" s="388"/>
      <c r="K12" s="68" t="s">
        <v>407</v>
      </c>
      <c r="L12" s="299"/>
      <c r="M12" s="115" t="s">
        <v>616</v>
      </c>
      <c r="N12" s="21">
        <v>2</v>
      </c>
      <c r="O12" s="119">
        <v>0.66700000000000004</v>
      </c>
      <c r="P12" s="119">
        <v>1.33</v>
      </c>
      <c r="Q12" s="180">
        <v>45505</v>
      </c>
      <c r="R12" s="180">
        <v>45657</v>
      </c>
      <c r="S12" s="187">
        <f t="shared" si="0"/>
        <v>152</v>
      </c>
      <c r="T12" s="40">
        <v>978560</v>
      </c>
      <c r="U12" s="40" t="s">
        <v>554</v>
      </c>
      <c r="V12" s="120" t="s">
        <v>416</v>
      </c>
      <c r="W12" s="51" t="s">
        <v>559</v>
      </c>
      <c r="X12" s="51" t="s">
        <v>560</v>
      </c>
      <c r="Y12" s="66" t="s">
        <v>619</v>
      </c>
      <c r="Z12" s="71" t="s">
        <v>620</v>
      </c>
      <c r="AA12" s="2"/>
      <c r="AB12" s="40" t="s">
        <v>77</v>
      </c>
      <c r="AC12" s="2"/>
      <c r="AD12" s="2"/>
      <c r="AE12" s="308"/>
      <c r="AF12" s="308"/>
      <c r="AG12" s="308"/>
      <c r="AH12" s="308"/>
      <c r="AI12" s="308"/>
      <c r="AJ12" s="299"/>
      <c r="AK12" s="299"/>
    </row>
    <row r="13" spans="1:37" s="27" customFormat="1" ht="139" customHeight="1" x14ac:dyDescent="0.2">
      <c r="A13" s="305"/>
      <c r="B13" s="305"/>
      <c r="C13" s="391"/>
      <c r="D13" s="305"/>
      <c r="E13" s="299"/>
      <c r="F13" s="362"/>
      <c r="G13" s="362"/>
      <c r="H13" s="380"/>
      <c r="I13" s="380"/>
      <c r="J13" s="388"/>
      <c r="K13" s="68" t="s">
        <v>408</v>
      </c>
      <c r="L13" s="299"/>
      <c r="M13" s="115" t="s">
        <v>617</v>
      </c>
      <c r="N13" s="21">
        <v>2</v>
      </c>
      <c r="O13" s="119">
        <v>0.5</v>
      </c>
      <c r="P13" s="119">
        <f>1.5</f>
        <v>1.5</v>
      </c>
      <c r="Q13" s="180">
        <v>45505</v>
      </c>
      <c r="R13" s="180">
        <v>45657</v>
      </c>
      <c r="S13" s="187">
        <f t="shared" si="0"/>
        <v>152</v>
      </c>
      <c r="T13" s="40">
        <v>978560</v>
      </c>
      <c r="U13" s="40" t="s">
        <v>554</v>
      </c>
      <c r="V13" s="120" t="s">
        <v>416</v>
      </c>
      <c r="W13" s="51" t="s">
        <v>559</v>
      </c>
      <c r="X13" s="51" t="s">
        <v>560</v>
      </c>
      <c r="Y13" s="66" t="s">
        <v>619</v>
      </c>
      <c r="Z13" s="71" t="s">
        <v>620</v>
      </c>
      <c r="AA13" s="2"/>
      <c r="AB13" s="40" t="s">
        <v>77</v>
      </c>
      <c r="AC13" s="2"/>
      <c r="AD13" s="2"/>
      <c r="AE13" s="308"/>
      <c r="AF13" s="308"/>
      <c r="AG13" s="308"/>
      <c r="AH13" s="308"/>
      <c r="AI13" s="308"/>
      <c r="AJ13" s="299"/>
      <c r="AK13" s="299"/>
    </row>
    <row r="14" spans="1:37" s="27" customFormat="1" ht="139" customHeight="1" x14ac:dyDescent="0.2">
      <c r="A14" s="305"/>
      <c r="B14" s="305"/>
      <c r="C14" s="391"/>
      <c r="D14" s="305"/>
      <c r="E14" s="299"/>
      <c r="F14" s="362"/>
      <c r="G14" s="362"/>
      <c r="H14" s="380"/>
      <c r="I14" s="380"/>
      <c r="J14" s="388"/>
      <c r="K14" s="68" t="s">
        <v>409</v>
      </c>
      <c r="L14" s="299"/>
      <c r="M14" s="115" t="s">
        <v>618</v>
      </c>
      <c r="N14" s="21">
        <v>2</v>
      </c>
      <c r="O14" s="119">
        <v>2.5000000000000001E-2</v>
      </c>
      <c r="P14" s="119">
        <v>1.98</v>
      </c>
      <c r="Q14" s="180">
        <v>45505</v>
      </c>
      <c r="R14" s="180">
        <v>45657</v>
      </c>
      <c r="S14" s="187">
        <f t="shared" si="0"/>
        <v>152</v>
      </c>
      <c r="T14" s="40">
        <v>978560</v>
      </c>
      <c r="U14" s="40" t="s">
        <v>554</v>
      </c>
      <c r="V14" s="120" t="s">
        <v>416</v>
      </c>
      <c r="W14" s="51" t="s">
        <v>559</v>
      </c>
      <c r="X14" s="51" t="s">
        <v>560</v>
      </c>
      <c r="Y14" s="66" t="s">
        <v>619</v>
      </c>
      <c r="Z14" s="71" t="s">
        <v>620</v>
      </c>
      <c r="AA14" s="2"/>
      <c r="AB14" s="40" t="s">
        <v>77</v>
      </c>
      <c r="AC14" s="2"/>
      <c r="AD14" s="2"/>
      <c r="AE14" s="308"/>
      <c r="AF14" s="308"/>
      <c r="AG14" s="308"/>
      <c r="AH14" s="308"/>
      <c r="AI14" s="308"/>
      <c r="AJ14" s="299"/>
      <c r="AK14" s="299"/>
    </row>
    <row r="15" spans="1:37" s="27" customFormat="1" ht="139" customHeight="1" x14ac:dyDescent="0.2">
      <c r="A15" s="305"/>
      <c r="B15" s="305"/>
      <c r="C15" s="391"/>
      <c r="D15" s="306"/>
      <c r="E15" s="299"/>
      <c r="F15" s="362"/>
      <c r="G15" s="362"/>
      <c r="H15" s="381"/>
      <c r="I15" s="381"/>
      <c r="J15" s="389"/>
      <c r="K15" s="68" t="s">
        <v>410</v>
      </c>
      <c r="L15" s="299"/>
      <c r="M15" s="115" t="s">
        <v>618</v>
      </c>
      <c r="N15" s="21">
        <v>2</v>
      </c>
      <c r="O15" s="119">
        <v>0.1</v>
      </c>
      <c r="P15" s="119">
        <v>1.9</v>
      </c>
      <c r="Q15" s="180">
        <v>45505</v>
      </c>
      <c r="R15" s="180">
        <v>45657</v>
      </c>
      <c r="S15" s="187">
        <f t="shared" si="0"/>
        <v>152</v>
      </c>
      <c r="T15" s="40">
        <v>978560</v>
      </c>
      <c r="U15" s="40" t="s">
        <v>554</v>
      </c>
      <c r="V15" s="120" t="s">
        <v>416</v>
      </c>
      <c r="W15" s="51" t="s">
        <v>559</v>
      </c>
      <c r="X15" s="51" t="s">
        <v>560</v>
      </c>
      <c r="Y15" s="66" t="s">
        <v>619</v>
      </c>
      <c r="Z15" s="71" t="s">
        <v>620</v>
      </c>
      <c r="AA15" s="2"/>
      <c r="AB15" s="40" t="s">
        <v>77</v>
      </c>
      <c r="AC15" s="2"/>
      <c r="AD15" s="2"/>
      <c r="AE15" s="308"/>
      <c r="AF15" s="308"/>
      <c r="AG15" s="308"/>
      <c r="AH15" s="308"/>
      <c r="AI15" s="308"/>
      <c r="AJ15" s="299"/>
      <c r="AK15" s="299"/>
    </row>
    <row r="16" spans="1:37" s="27" customFormat="1" ht="139" customHeight="1" x14ac:dyDescent="0.2">
      <c r="A16" s="305"/>
      <c r="B16" s="305"/>
      <c r="C16" s="391"/>
      <c r="D16" s="304" t="s">
        <v>264</v>
      </c>
      <c r="E16" s="299"/>
      <c r="F16" s="362"/>
      <c r="G16" s="362"/>
      <c r="H16" s="379" t="s">
        <v>399</v>
      </c>
      <c r="I16" s="298" t="s">
        <v>402</v>
      </c>
      <c r="J16" s="387">
        <v>0.2</v>
      </c>
      <c r="K16" s="68" t="s">
        <v>411</v>
      </c>
      <c r="L16" s="299"/>
      <c r="M16" s="115" t="s">
        <v>618</v>
      </c>
      <c r="N16" s="21">
        <v>2</v>
      </c>
      <c r="O16" s="194">
        <v>0.42499999999999999</v>
      </c>
      <c r="P16" s="119">
        <v>1.58</v>
      </c>
      <c r="Q16" s="180">
        <v>45505</v>
      </c>
      <c r="R16" s="180">
        <v>45657</v>
      </c>
      <c r="S16" s="187">
        <f t="shared" si="0"/>
        <v>152</v>
      </c>
      <c r="T16" s="40">
        <v>978560</v>
      </c>
      <c r="U16" s="40" t="s">
        <v>554</v>
      </c>
      <c r="V16" s="120" t="s">
        <v>416</v>
      </c>
      <c r="W16" s="51" t="s">
        <v>559</v>
      </c>
      <c r="X16" s="51" t="s">
        <v>560</v>
      </c>
      <c r="Y16" s="66" t="s">
        <v>619</v>
      </c>
      <c r="Z16" s="71" t="s">
        <v>621</v>
      </c>
      <c r="AA16" s="2"/>
      <c r="AB16" s="40" t="s">
        <v>77</v>
      </c>
      <c r="AC16" s="2"/>
      <c r="AD16" s="2"/>
      <c r="AE16" s="308"/>
      <c r="AF16" s="308"/>
      <c r="AG16" s="308"/>
      <c r="AH16" s="308"/>
      <c r="AI16" s="308"/>
      <c r="AJ16" s="299"/>
      <c r="AK16" s="299"/>
    </row>
    <row r="17" spans="1:37" s="27" customFormat="1" ht="139" customHeight="1" x14ac:dyDescent="0.2">
      <c r="A17" s="305"/>
      <c r="B17" s="305"/>
      <c r="C17" s="391"/>
      <c r="D17" s="305"/>
      <c r="E17" s="299"/>
      <c r="F17" s="362"/>
      <c r="G17" s="362"/>
      <c r="H17" s="380"/>
      <c r="I17" s="299"/>
      <c r="J17" s="388"/>
      <c r="K17" s="68" t="s">
        <v>412</v>
      </c>
      <c r="L17" s="299"/>
      <c r="M17" s="115" t="s">
        <v>618</v>
      </c>
      <c r="N17" s="21">
        <v>2</v>
      </c>
      <c r="O17" s="193">
        <v>0</v>
      </c>
      <c r="P17" s="119">
        <v>2</v>
      </c>
      <c r="Q17" s="180">
        <v>45505</v>
      </c>
      <c r="R17" s="180">
        <v>45657</v>
      </c>
      <c r="S17" s="187">
        <f t="shared" si="0"/>
        <v>152</v>
      </c>
      <c r="T17" s="40">
        <v>978560</v>
      </c>
      <c r="U17" s="40" t="s">
        <v>554</v>
      </c>
      <c r="V17" s="120" t="s">
        <v>416</v>
      </c>
      <c r="W17" s="51" t="s">
        <v>559</v>
      </c>
      <c r="X17" s="51" t="s">
        <v>560</v>
      </c>
      <c r="Y17" s="66" t="s">
        <v>619</v>
      </c>
      <c r="Z17" s="71" t="s">
        <v>621</v>
      </c>
      <c r="AA17" s="2"/>
      <c r="AB17" s="40" t="s">
        <v>77</v>
      </c>
      <c r="AC17" s="2"/>
      <c r="AD17" s="2"/>
      <c r="AE17" s="308"/>
      <c r="AF17" s="308"/>
      <c r="AG17" s="308"/>
      <c r="AH17" s="308"/>
      <c r="AI17" s="308"/>
      <c r="AJ17" s="299"/>
      <c r="AK17" s="299"/>
    </row>
    <row r="18" spans="1:37" s="27" customFormat="1" ht="139" customHeight="1" x14ac:dyDescent="0.2">
      <c r="A18" s="305"/>
      <c r="B18" s="305"/>
      <c r="C18" s="391"/>
      <c r="D18" s="306"/>
      <c r="E18" s="299"/>
      <c r="F18" s="362"/>
      <c r="G18" s="362"/>
      <c r="H18" s="381"/>
      <c r="I18" s="300"/>
      <c r="J18" s="389"/>
      <c r="K18" s="68" t="s">
        <v>413</v>
      </c>
      <c r="L18" s="299"/>
      <c r="M18" s="115" t="s">
        <v>618</v>
      </c>
      <c r="N18" s="21">
        <v>2</v>
      </c>
      <c r="O18" s="246">
        <v>0.48749999999999999</v>
      </c>
      <c r="P18" s="119">
        <v>1.5</v>
      </c>
      <c r="Q18" s="180">
        <v>45505</v>
      </c>
      <c r="R18" s="180">
        <v>45657</v>
      </c>
      <c r="S18" s="187">
        <f t="shared" si="0"/>
        <v>152</v>
      </c>
      <c r="T18" s="40">
        <v>978560</v>
      </c>
      <c r="U18" s="40" t="s">
        <v>554</v>
      </c>
      <c r="V18" s="120" t="s">
        <v>416</v>
      </c>
      <c r="W18" s="51" t="s">
        <v>559</v>
      </c>
      <c r="X18" s="51" t="s">
        <v>560</v>
      </c>
      <c r="Y18" s="66" t="s">
        <v>619</v>
      </c>
      <c r="Z18" s="71" t="s">
        <v>621</v>
      </c>
      <c r="AA18" s="2"/>
      <c r="AB18" s="40" t="s">
        <v>77</v>
      </c>
      <c r="AC18" s="2"/>
      <c r="AD18" s="2"/>
      <c r="AE18" s="308"/>
      <c r="AF18" s="308"/>
      <c r="AG18" s="308"/>
      <c r="AH18" s="308"/>
      <c r="AI18" s="308"/>
      <c r="AJ18" s="299"/>
      <c r="AK18" s="299"/>
    </row>
    <row r="19" spans="1:37" s="27" customFormat="1" ht="139" customHeight="1" x14ac:dyDescent="0.2">
      <c r="A19" s="305"/>
      <c r="B19" s="305"/>
      <c r="C19" s="391"/>
      <c r="D19" s="304" t="s">
        <v>267</v>
      </c>
      <c r="E19" s="299"/>
      <c r="F19" s="362"/>
      <c r="G19" s="362"/>
      <c r="H19" s="379" t="s">
        <v>400</v>
      </c>
      <c r="I19" s="298" t="s">
        <v>403</v>
      </c>
      <c r="J19" s="387">
        <v>0.3</v>
      </c>
      <c r="K19" s="69" t="s">
        <v>414</v>
      </c>
      <c r="L19" s="299"/>
      <c r="M19" s="115" t="s">
        <v>618</v>
      </c>
      <c r="N19" s="21">
        <v>2</v>
      </c>
      <c r="O19" s="195">
        <v>0.25</v>
      </c>
      <c r="P19" s="119">
        <v>0.25</v>
      </c>
      <c r="Q19" s="180">
        <v>45505</v>
      </c>
      <c r="R19" s="180">
        <v>45657</v>
      </c>
      <c r="S19" s="188">
        <f t="shared" si="0"/>
        <v>152</v>
      </c>
      <c r="T19" s="40">
        <v>978560</v>
      </c>
      <c r="U19" s="40" t="s">
        <v>554</v>
      </c>
      <c r="V19" s="120" t="s">
        <v>416</v>
      </c>
      <c r="W19" s="51" t="s">
        <v>559</v>
      </c>
      <c r="X19" s="51" t="s">
        <v>560</v>
      </c>
      <c r="Y19" s="66" t="s">
        <v>619</v>
      </c>
      <c r="Z19" s="71" t="s">
        <v>622</v>
      </c>
      <c r="AA19" s="44"/>
      <c r="AB19" s="40" t="s">
        <v>77</v>
      </c>
      <c r="AC19" s="44"/>
      <c r="AD19" s="44"/>
      <c r="AE19" s="308"/>
      <c r="AF19" s="308"/>
      <c r="AG19" s="308"/>
      <c r="AH19" s="308"/>
      <c r="AI19" s="308"/>
      <c r="AJ19" s="299"/>
      <c r="AK19" s="299"/>
    </row>
    <row r="20" spans="1:37" ht="139" customHeight="1" x14ac:dyDescent="0.2">
      <c r="A20" s="306"/>
      <c r="B20" s="306"/>
      <c r="C20" s="392"/>
      <c r="D20" s="306"/>
      <c r="E20" s="300"/>
      <c r="F20" s="363"/>
      <c r="G20" s="363"/>
      <c r="H20" s="381"/>
      <c r="I20" s="300"/>
      <c r="J20" s="389"/>
      <c r="K20" s="52" t="s">
        <v>415</v>
      </c>
      <c r="L20" s="300"/>
      <c r="M20" s="115" t="s">
        <v>618</v>
      </c>
      <c r="N20" s="70">
        <v>2</v>
      </c>
      <c r="O20" s="192">
        <v>0</v>
      </c>
      <c r="P20" s="192">
        <v>0</v>
      </c>
      <c r="Q20" s="180">
        <v>45809</v>
      </c>
      <c r="R20" s="180">
        <v>46022</v>
      </c>
      <c r="S20" s="53">
        <f t="shared" si="0"/>
        <v>213</v>
      </c>
      <c r="T20" s="40">
        <v>978560</v>
      </c>
      <c r="U20" s="40" t="s">
        <v>554</v>
      </c>
      <c r="V20" s="120" t="s">
        <v>416</v>
      </c>
      <c r="W20" s="51" t="s">
        <v>559</v>
      </c>
      <c r="X20" s="51" t="s">
        <v>560</v>
      </c>
      <c r="Y20" s="66" t="s">
        <v>619</v>
      </c>
      <c r="Z20" s="71" t="s">
        <v>622</v>
      </c>
      <c r="AA20" s="53"/>
      <c r="AB20" s="40" t="s">
        <v>77</v>
      </c>
      <c r="AC20" s="53"/>
      <c r="AD20" s="53"/>
      <c r="AE20" s="309"/>
      <c r="AF20" s="309"/>
      <c r="AG20" s="309"/>
      <c r="AH20" s="309"/>
      <c r="AI20" s="309"/>
      <c r="AJ20" s="300"/>
      <c r="AK20" s="300"/>
    </row>
    <row r="21" spans="1:37" ht="139" customHeight="1" x14ac:dyDescent="0.2">
      <c r="A21" s="373" t="s">
        <v>270</v>
      </c>
      <c r="B21" s="393" t="s">
        <v>371</v>
      </c>
      <c r="C21" s="394" t="s">
        <v>504</v>
      </c>
      <c r="D21" s="373" t="s">
        <v>272</v>
      </c>
      <c r="E21" s="298" t="s">
        <v>388</v>
      </c>
      <c r="F21" s="376">
        <v>2024130010063</v>
      </c>
      <c r="G21" s="358" t="s">
        <v>417</v>
      </c>
      <c r="H21" s="379" t="s">
        <v>418</v>
      </c>
      <c r="I21" s="382" t="s">
        <v>419</v>
      </c>
      <c r="J21" s="385">
        <v>1</v>
      </c>
      <c r="K21" s="46" t="s">
        <v>420</v>
      </c>
      <c r="L21" s="298" t="s">
        <v>322</v>
      </c>
      <c r="M21" s="115" t="s">
        <v>528</v>
      </c>
      <c r="N21" s="40">
        <v>2</v>
      </c>
      <c r="O21" s="40">
        <v>10</v>
      </c>
      <c r="P21" s="40">
        <v>4</v>
      </c>
      <c r="Q21" s="181">
        <v>45519</v>
      </c>
      <c r="R21" s="181">
        <v>45653</v>
      </c>
      <c r="S21" s="122">
        <f>+R21-Q21</f>
        <v>134</v>
      </c>
      <c r="T21" s="40">
        <v>978560</v>
      </c>
      <c r="U21" s="40" t="s">
        <v>554</v>
      </c>
      <c r="V21" s="40" t="s">
        <v>556</v>
      </c>
      <c r="W21" s="51" t="s">
        <v>559</v>
      </c>
      <c r="X21" s="51" t="s">
        <v>560</v>
      </c>
      <c r="Y21" s="40" t="s">
        <v>561</v>
      </c>
      <c r="Z21" s="126" t="s">
        <v>568</v>
      </c>
      <c r="AA21" s="129">
        <v>32000000</v>
      </c>
      <c r="AB21" s="40" t="s">
        <v>77</v>
      </c>
      <c r="AC21" s="40" t="s">
        <v>54</v>
      </c>
      <c r="AD21" s="40" t="s">
        <v>601</v>
      </c>
      <c r="AE21" s="316">
        <v>243305010</v>
      </c>
      <c r="AF21" s="316">
        <v>393305011</v>
      </c>
      <c r="AG21" s="316">
        <v>254500000</v>
      </c>
      <c r="AH21" s="316">
        <f>285100000-AG21</f>
        <v>30600000</v>
      </c>
      <c r="AI21" s="307">
        <f>314240000-AH21-AG21</f>
        <v>29140000</v>
      </c>
      <c r="AJ21" s="298" t="s">
        <v>597</v>
      </c>
      <c r="AK21" s="298"/>
    </row>
    <row r="22" spans="1:37" ht="139" customHeight="1" x14ac:dyDescent="0.2">
      <c r="A22" s="374"/>
      <c r="B22" s="305"/>
      <c r="C22" s="395"/>
      <c r="D22" s="374"/>
      <c r="E22" s="299"/>
      <c r="F22" s="377"/>
      <c r="G22" s="359"/>
      <c r="H22" s="380"/>
      <c r="I22" s="383"/>
      <c r="J22" s="349"/>
      <c r="K22" s="46" t="s">
        <v>421</v>
      </c>
      <c r="L22" s="299"/>
      <c r="M22" s="115" t="s">
        <v>528</v>
      </c>
      <c r="N22" s="40">
        <v>2</v>
      </c>
      <c r="O22" s="40">
        <v>1</v>
      </c>
      <c r="P22" s="40">
        <v>1</v>
      </c>
      <c r="Q22" s="181">
        <v>45519</v>
      </c>
      <c r="R22" s="181">
        <v>45653</v>
      </c>
      <c r="S22" s="122">
        <f t="shared" ref="S22:S55" si="1">+R22-Q22</f>
        <v>134</v>
      </c>
      <c r="T22" s="40">
        <v>978560</v>
      </c>
      <c r="U22" s="40" t="s">
        <v>554</v>
      </c>
      <c r="V22" s="40" t="s">
        <v>556</v>
      </c>
      <c r="W22" s="51" t="s">
        <v>559</v>
      </c>
      <c r="X22" s="51" t="s">
        <v>560</v>
      </c>
      <c r="Y22" s="40" t="s">
        <v>561</v>
      </c>
      <c r="Z22" s="126" t="s">
        <v>569</v>
      </c>
      <c r="AA22" s="129">
        <v>48000000</v>
      </c>
      <c r="AB22" s="40" t="s">
        <v>77</v>
      </c>
      <c r="AC22" s="40" t="s">
        <v>54</v>
      </c>
      <c r="AD22" s="40" t="s">
        <v>601</v>
      </c>
      <c r="AE22" s="317"/>
      <c r="AF22" s="317"/>
      <c r="AG22" s="317"/>
      <c r="AH22" s="317"/>
      <c r="AI22" s="308"/>
      <c r="AJ22" s="299"/>
      <c r="AK22" s="299"/>
    </row>
    <row r="23" spans="1:37" ht="139" customHeight="1" x14ac:dyDescent="0.2">
      <c r="A23" s="374"/>
      <c r="B23" s="305"/>
      <c r="C23" s="395"/>
      <c r="D23" s="374"/>
      <c r="E23" s="299"/>
      <c r="F23" s="377"/>
      <c r="G23" s="359"/>
      <c r="H23" s="380"/>
      <c r="I23" s="383"/>
      <c r="J23" s="349"/>
      <c r="K23" s="46" t="s">
        <v>422</v>
      </c>
      <c r="L23" s="299"/>
      <c r="M23" s="115" t="s">
        <v>545</v>
      </c>
      <c r="N23" s="40">
        <v>2</v>
      </c>
      <c r="O23" s="40">
        <v>0.11</v>
      </c>
      <c r="P23" s="40">
        <v>1.89</v>
      </c>
      <c r="Q23" s="181">
        <v>45519</v>
      </c>
      <c r="R23" s="181">
        <v>45653</v>
      </c>
      <c r="S23" s="122">
        <f t="shared" si="1"/>
        <v>134</v>
      </c>
      <c r="T23" s="40">
        <v>978560</v>
      </c>
      <c r="U23" s="40" t="s">
        <v>554</v>
      </c>
      <c r="V23" s="40" t="s">
        <v>556</v>
      </c>
      <c r="W23" s="51" t="s">
        <v>559</v>
      </c>
      <c r="X23" s="51" t="s">
        <v>560</v>
      </c>
      <c r="Y23" s="40" t="s">
        <v>561</v>
      </c>
      <c r="Z23" s="236" t="s">
        <v>658</v>
      </c>
      <c r="AA23" s="134"/>
      <c r="AB23" s="40" t="s">
        <v>77</v>
      </c>
      <c r="AC23" s="40" t="s">
        <v>54</v>
      </c>
      <c r="AD23" s="40" t="s">
        <v>601</v>
      </c>
      <c r="AE23" s="317"/>
      <c r="AF23" s="317"/>
      <c r="AG23" s="317"/>
      <c r="AH23" s="317"/>
      <c r="AI23" s="308"/>
      <c r="AJ23" s="299"/>
      <c r="AK23" s="299"/>
    </row>
    <row r="24" spans="1:37" ht="139" customHeight="1" x14ac:dyDescent="0.2">
      <c r="A24" s="375"/>
      <c r="B24" s="306"/>
      <c r="C24" s="396"/>
      <c r="D24" s="375"/>
      <c r="E24" s="300"/>
      <c r="F24" s="378"/>
      <c r="G24" s="360"/>
      <c r="H24" s="381"/>
      <c r="I24" s="384"/>
      <c r="J24" s="386"/>
      <c r="K24" s="46" t="s">
        <v>423</v>
      </c>
      <c r="L24" s="300"/>
      <c r="M24" s="115" t="s">
        <v>528</v>
      </c>
      <c r="N24" s="40">
        <v>2</v>
      </c>
      <c r="O24" s="40">
        <v>10</v>
      </c>
      <c r="P24" s="40">
        <v>4</v>
      </c>
      <c r="Q24" s="181">
        <v>45519</v>
      </c>
      <c r="R24" s="181">
        <v>45653</v>
      </c>
      <c r="S24" s="122">
        <f t="shared" si="1"/>
        <v>134</v>
      </c>
      <c r="T24" s="40">
        <v>978560</v>
      </c>
      <c r="U24" s="40" t="s">
        <v>554</v>
      </c>
      <c r="V24" s="40" t="s">
        <v>556</v>
      </c>
      <c r="W24" s="51" t="s">
        <v>559</v>
      </c>
      <c r="X24" s="51" t="s">
        <v>560</v>
      </c>
      <c r="Y24" s="40" t="s">
        <v>561</v>
      </c>
      <c r="Z24" s="126" t="s">
        <v>570</v>
      </c>
      <c r="AA24" s="129">
        <v>20000000.870000001</v>
      </c>
      <c r="AB24" s="40" t="s">
        <v>77</v>
      </c>
      <c r="AC24" s="40" t="s">
        <v>54</v>
      </c>
      <c r="AD24" s="40" t="s">
        <v>601</v>
      </c>
      <c r="AE24" s="318"/>
      <c r="AF24" s="318"/>
      <c r="AG24" s="318"/>
      <c r="AH24" s="318"/>
      <c r="AI24" s="309"/>
      <c r="AJ24" s="300"/>
      <c r="AK24" s="300"/>
    </row>
    <row r="25" spans="1:37" ht="139" customHeight="1" x14ac:dyDescent="0.2">
      <c r="A25" s="354" t="s">
        <v>275</v>
      </c>
      <c r="B25" s="298" t="s">
        <v>276</v>
      </c>
      <c r="C25" s="370" t="s">
        <v>609</v>
      </c>
      <c r="D25" s="298" t="s">
        <v>278</v>
      </c>
      <c r="E25" s="298" t="s">
        <v>387</v>
      </c>
      <c r="F25" s="367">
        <v>2024130010066</v>
      </c>
      <c r="G25" s="364" t="s">
        <v>524</v>
      </c>
      <c r="H25" s="361" t="s">
        <v>526</v>
      </c>
      <c r="I25" s="358" t="s">
        <v>525</v>
      </c>
      <c r="J25" s="332">
        <v>1</v>
      </c>
      <c r="K25" s="117" t="s">
        <v>424</v>
      </c>
      <c r="L25" s="298" t="s">
        <v>322</v>
      </c>
      <c r="M25" s="115" t="s">
        <v>529</v>
      </c>
      <c r="N25" s="40">
        <v>1</v>
      </c>
      <c r="O25" s="40">
        <v>1</v>
      </c>
      <c r="P25" s="40">
        <v>0</v>
      </c>
      <c r="Q25" s="181">
        <v>45519</v>
      </c>
      <c r="R25" s="181">
        <v>45653</v>
      </c>
      <c r="S25" s="122">
        <f t="shared" si="1"/>
        <v>134</v>
      </c>
      <c r="T25" s="40">
        <v>978560</v>
      </c>
      <c r="U25" s="40" t="s">
        <v>554</v>
      </c>
      <c r="V25" s="40" t="s">
        <v>557</v>
      </c>
      <c r="W25" s="51" t="s">
        <v>559</v>
      </c>
      <c r="X25" s="51" t="s">
        <v>560</v>
      </c>
      <c r="Y25" s="40" t="s">
        <v>561</v>
      </c>
      <c r="Z25" s="71" t="s">
        <v>571</v>
      </c>
      <c r="AA25" s="127">
        <v>162000000</v>
      </c>
      <c r="AB25" s="40" t="s">
        <v>77</v>
      </c>
      <c r="AC25" s="40" t="s">
        <v>54</v>
      </c>
      <c r="AD25" s="40" t="s">
        <v>601</v>
      </c>
      <c r="AE25" s="316">
        <v>1623865915</v>
      </c>
      <c r="AF25" s="316">
        <v>212865915</v>
      </c>
      <c r="AG25" s="316">
        <v>0</v>
      </c>
      <c r="AH25" s="316">
        <v>0</v>
      </c>
      <c r="AI25" s="307">
        <v>0</v>
      </c>
      <c r="AJ25" s="298" t="s">
        <v>599</v>
      </c>
      <c r="AK25" s="298"/>
    </row>
    <row r="26" spans="1:37" ht="139" customHeight="1" x14ac:dyDescent="0.2">
      <c r="A26" s="355"/>
      <c r="B26" s="299"/>
      <c r="C26" s="371"/>
      <c r="D26" s="299"/>
      <c r="E26" s="299"/>
      <c r="F26" s="368"/>
      <c r="G26" s="365"/>
      <c r="H26" s="362"/>
      <c r="I26" s="359"/>
      <c r="J26" s="333"/>
      <c r="K26" s="117" t="s">
        <v>425</v>
      </c>
      <c r="L26" s="299"/>
      <c r="M26" s="115" t="s">
        <v>530</v>
      </c>
      <c r="N26" s="40">
        <v>2</v>
      </c>
      <c r="O26" s="40">
        <v>3</v>
      </c>
      <c r="P26" s="40">
        <v>0</v>
      </c>
      <c r="Q26" s="181">
        <v>45519</v>
      </c>
      <c r="R26" s="181">
        <v>45653</v>
      </c>
      <c r="S26" s="122">
        <f t="shared" si="1"/>
        <v>134</v>
      </c>
      <c r="T26" s="40">
        <v>978560</v>
      </c>
      <c r="U26" s="40" t="s">
        <v>554</v>
      </c>
      <c r="V26" s="40" t="s">
        <v>557</v>
      </c>
      <c r="W26" s="51" t="s">
        <v>559</v>
      </c>
      <c r="X26" s="51" t="s">
        <v>560</v>
      </c>
      <c r="Y26" s="40" t="s">
        <v>561</v>
      </c>
      <c r="Z26" s="71" t="s">
        <v>572</v>
      </c>
      <c r="AA26" s="127">
        <v>658000000</v>
      </c>
      <c r="AB26" s="40" t="s">
        <v>77</v>
      </c>
      <c r="AC26" s="40" t="s">
        <v>54</v>
      </c>
      <c r="AD26" s="40" t="s">
        <v>601</v>
      </c>
      <c r="AE26" s="317"/>
      <c r="AF26" s="317"/>
      <c r="AG26" s="317"/>
      <c r="AH26" s="317"/>
      <c r="AI26" s="308"/>
      <c r="AJ26" s="299"/>
      <c r="AK26" s="299"/>
    </row>
    <row r="27" spans="1:37" ht="139" customHeight="1" x14ac:dyDescent="0.2">
      <c r="A27" s="355"/>
      <c r="B27" s="299"/>
      <c r="C27" s="371"/>
      <c r="D27" s="299"/>
      <c r="E27" s="299"/>
      <c r="F27" s="368"/>
      <c r="G27" s="365"/>
      <c r="H27" s="362"/>
      <c r="I27" s="359"/>
      <c r="J27" s="333"/>
      <c r="K27" s="117" t="s">
        <v>426</v>
      </c>
      <c r="L27" s="299"/>
      <c r="M27" s="115" t="s">
        <v>546</v>
      </c>
      <c r="N27" s="40">
        <v>0</v>
      </c>
      <c r="O27" s="40">
        <v>0</v>
      </c>
      <c r="P27" s="40">
        <v>0</v>
      </c>
      <c r="Q27" s="181" t="s">
        <v>322</v>
      </c>
      <c r="R27" s="181" t="s">
        <v>322</v>
      </c>
      <c r="S27" s="122">
        <v>0</v>
      </c>
      <c r="T27" s="40">
        <v>978560</v>
      </c>
      <c r="U27" s="40" t="s">
        <v>554</v>
      </c>
      <c r="V27" s="40" t="s">
        <v>557</v>
      </c>
      <c r="W27" s="51" t="s">
        <v>559</v>
      </c>
      <c r="X27" s="51" t="s">
        <v>560</v>
      </c>
      <c r="Y27" s="40" t="s">
        <v>561</v>
      </c>
      <c r="Z27" s="71" t="s">
        <v>573</v>
      </c>
      <c r="AA27" s="127">
        <v>200000000</v>
      </c>
      <c r="AB27" s="40" t="s">
        <v>77</v>
      </c>
      <c r="AC27" s="40" t="s">
        <v>54</v>
      </c>
      <c r="AD27" s="40" t="s">
        <v>601</v>
      </c>
      <c r="AE27" s="317"/>
      <c r="AF27" s="317"/>
      <c r="AG27" s="317"/>
      <c r="AH27" s="317"/>
      <c r="AI27" s="308"/>
      <c r="AJ27" s="299"/>
      <c r="AK27" s="299"/>
    </row>
    <row r="28" spans="1:37" ht="139" customHeight="1" x14ac:dyDescent="0.2">
      <c r="A28" s="355"/>
      <c r="B28" s="299"/>
      <c r="C28" s="371"/>
      <c r="D28" s="299"/>
      <c r="E28" s="299"/>
      <c r="F28" s="368"/>
      <c r="G28" s="365"/>
      <c r="H28" s="362"/>
      <c r="I28" s="359"/>
      <c r="J28" s="333"/>
      <c r="K28" s="117" t="s">
        <v>427</v>
      </c>
      <c r="L28" s="299"/>
      <c r="M28" s="115" t="s">
        <v>553</v>
      </c>
      <c r="N28" s="40">
        <v>2</v>
      </c>
      <c r="O28" s="40">
        <v>0</v>
      </c>
      <c r="P28" s="40">
        <v>2</v>
      </c>
      <c r="Q28" s="181">
        <v>45519</v>
      </c>
      <c r="R28" s="181">
        <v>45653</v>
      </c>
      <c r="S28" s="122">
        <f t="shared" si="1"/>
        <v>134</v>
      </c>
      <c r="T28" s="40">
        <v>978560</v>
      </c>
      <c r="U28" s="40" t="s">
        <v>554</v>
      </c>
      <c r="V28" s="40" t="s">
        <v>557</v>
      </c>
      <c r="W28" s="51" t="s">
        <v>559</v>
      </c>
      <c r="X28" s="51" t="s">
        <v>560</v>
      </c>
      <c r="Y28" s="40" t="s">
        <v>561</v>
      </c>
      <c r="Z28" s="71" t="s">
        <v>574</v>
      </c>
      <c r="AA28" s="127">
        <v>100000000</v>
      </c>
      <c r="AB28" s="40" t="s">
        <v>77</v>
      </c>
      <c r="AC28" s="40" t="s">
        <v>54</v>
      </c>
      <c r="AD28" s="40" t="s">
        <v>601</v>
      </c>
      <c r="AE28" s="317"/>
      <c r="AF28" s="317"/>
      <c r="AG28" s="317"/>
      <c r="AH28" s="317"/>
      <c r="AI28" s="308"/>
      <c r="AJ28" s="299"/>
      <c r="AK28" s="299"/>
    </row>
    <row r="29" spans="1:37" ht="139" customHeight="1" x14ac:dyDescent="0.2">
      <c r="A29" s="355"/>
      <c r="B29" s="299"/>
      <c r="C29" s="371"/>
      <c r="D29" s="299"/>
      <c r="E29" s="299"/>
      <c r="F29" s="368"/>
      <c r="G29" s="365"/>
      <c r="H29" s="362"/>
      <c r="I29" s="359"/>
      <c r="J29" s="333"/>
      <c r="K29" s="117" t="s">
        <v>428</v>
      </c>
      <c r="L29" s="299"/>
      <c r="M29" s="115" t="s">
        <v>531</v>
      </c>
      <c r="N29" s="40">
        <v>1</v>
      </c>
      <c r="O29" s="40">
        <v>0</v>
      </c>
      <c r="P29" s="40">
        <v>1</v>
      </c>
      <c r="Q29" s="181">
        <v>45519</v>
      </c>
      <c r="R29" s="181">
        <v>45653</v>
      </c>
      <c r="S29" s="122">
        <f t="shared" si="1"/>
        <v>134</v>
      </c>
      <c r="T29" s="40">
        <v>978560</v>
      </c>
      <c r="U29" s="40" t="s">
        <v>554</v>
      </c>
      <c r="V29" s="40" t="s">
        <v>557</v>
      </c>
      <c r="W29" s="51" t="s">
        <v>559</v>
      </c>
      <c r="X29" s="51" t="s">
        <v>560</v>
      </c>
      <c r="Y29" s="40" t="s">
        <v>561</v>
      </c>
      <c r="Z29" s="71" t="s">
        <v>575</v>
      </c>
      <c r="AA29" s="127">
        <v>40000000</v>
      </c>
      <c r="AB29" s="40" t="s">
        <v>77</v>
      </c>
      <c r="AC29" s="40" t="s">
        <v>54</v>
      </c>
      <c r="AD29" s="40" t="s">
        <v>601</v>
      </c>
      <c r="AE29" s="317"/>
      <c r="AF29" s="317"/>
      <c r="AG29" s="317"/>
      <c r="AH29" s="317"/>
      <c r="AI29" s="308"/>
      <c r="AJ29" s="299"/>
      <c r="AK29" s="299"/>
    </row>
    <row r="30" spans="1:37" ht="139" customHeight="1" x14ac:dyDescent="0.2">
      <c r="A30" s="356"/>
      <c r="B30" s="300"/>
      <c r="C30" s="372"/>
      <c r="D30" s="300"/>
      <c r="E30" s="300"/>
      <c r="F30" s="369"/>
      <c r="G30" s="366"/>
      <c r="H30" s="363"/>
      <c r="I30" s="360"/>
      <c r="J30" s="336"/>
      <c r="K30" s="117" t="s">
        <v>429</v>
      </c>
      <c r="L30" s="300"/>
      <c r="M30" s="115" t="s">
        <v>547</v>
      </c>
      <c r="N30" s="40">
        <v>2</v>
      </c>
      <c r="O30" s="40">
        <v>2</v>
      </c>
      <c r="P30" s="40">
        <v>0</v>
      </c>
      <c r="Q30" s="181">
        <v>45519</v>
      </c>
      <c r="R30" s="181">
        <v>45653</v>
      </c>
      <c r="S30" s="122">
        <f t="shared" si="1"/>
        <v>134</v>
      </c>
      <c r="T30" s="40">
        <v>978560</v>
      </c>
      <c r="U30" s="40" t="s">
        <v>554</v>
      </c>
      <c r="V30" s="40" t="s">
        <v>557</v>
      </c>
      <c r="W30" s="51" t="s">
        <v>559</v>
      </c>
      <c r="X30" s="51" t="s">
        <v>560</v>
      </c>
      <c r="Y30" s="40" t="s">
        <v>561</v>
      </c>
      <c r="Z30" s="71" t="s">
        <v>576</v>
      </c>
      <c r="AA30" s="127">
        <v>40000000</v>
      </c>
      <c r="AB30" s="40" t="s">
        <v>77</v>
      </c>
      <c r="AC30" s="40" t="s">
        <v>54</v>
      </c>
      <c r="AD30" s="40" t="s">
        <v>601</v>
      </c>
      <c r="AE30" s="318"/>
      <c r="AF30" s="318"/>
      <c r="AG30" s="318"/>
      <c r="AH30" s="318"/>
      <c r="AI30" s="309"/>
      <c r="AJ30" s="300"/>
      <c r="AK30" s="300"/>
    </row>
    <row r="31" spans="1:37" ht="139" customHeight="1" x14ac:dyDescent="0.2">
      <c r="A31" s="357" t="s">
        <v>430</v>
      </c>
      <c r="B31" s="330" t="s">
        <v>305</v>
      </c>
      <c r="C31" s="327" t="s">
        <v>512</v>
      </c>
      <c r="D31" s="345" t="s">
        <v>306</v>
      </c>
      <c r="E31" s="325" t="s">
        <v>383</v>
      </c>
      <c r="F31" s="331">
        <v>2024130010068</v>
      </c>
      <c r="G31" s="426" t="s">
        <v>431</v>
      </c>
      <c r="H31" s="334" t="s">
        <v>437</v>
      </c>
      <c r="I31" s="334" t="s">
        <v>527</v>
      </c>
      <c r="J31" s="332">
        <v>0.3</v>
      </c>
      <c r="K31" s="46" t="s">
        <v>432</v>
      </c>
      <c r="L31" s="298" t="s">
        <v>322</v>
      </c>
      <c r="M31" s="71" t="s">
        <v>532</v>
      </c>
      <c r="N31" s="40">
        <v>1</v>
      </c>
      <c r="O31" s="40">
        <v>0.5</v>
      </c>
      <c r="P31" s="40">
        <v>0.5</v>
      </c>
      <c r="Q31" s="181">
        <v>45519</v>
      </c>
      <c r="R31" s="181">
        <v>45611</v>
      </c>
      <c r="S31" s="122">
        <f t="shared" si="1"/>
        <v>92</v>
      </c>
      <c r="T31" s="40">
        <v>978560</v>
      </c>
      <c r="U31" s="40" t="s">
        <v>554</v>
      </c>
      <c r="V31" s="40" t="s">
        <v>557</v>
      </c>
      <c r="W31" s="51" t="s">
        <v>559</v>
      </c>
      <c r="X31" s="51" t="s">
        <v>560</v>
      </c>
      <c r="Y31" s="40" t="s">
        <v>561</v>
      </c>
      <c r="Z31" s="71" t="s">
        <v>577</v>
      </c>
      <c r="AA31" s="127">
        <v>60000000</v>
      </c>
      <c r="AB31" s="40" t="s">
        <v>77</v>
      </c>
      <c r="AC31" s="40" t="s">
        <v>54</v>
      </c>
      <c r="AD31" s="40" t="s">
        <v>601</v>
      </c>
      <c r="AE31" s="316">
        <v>624342749</v>
      </c>
      <c r="AF31" s="316">
        <v>1565383724</v>
      </c>
      <c r="AG31" s="316">
        <v>693330000</v>
      </c>
      <c r="AH31" s="316">
        <f>871863720-AG31</f>
        <v>178533720</v>
      </c>
      <c r="AI31" s="307">
        <f>948043720-AH31-AG31</f>
        <v>76180000</v>
      </c>
      <c r="AJ31" s="298" t="s">
        <v>598</v>
      </c>
      <c r="AK31" s="298"/>
    </row>
    <row r="32" spans="1:37" ht="139" customHeight="1" x14ac:dyDescent="0.2">
      <c r="A32" s="357"/>
      <c r="B32" s="330"/>
      <c r="C32" s="327"/>
      <c r="D32" s="345"/>
      <c r="E32" s="325"/>
      <c r="F32" s="331"/>
      <c r="G32" s="426"/>
      <c r="H32" s="334"/>
      <c r="I32" s="334"/>
      <c r="J32" s="336"/>
      <c r="K32" s="46" t="s">
        <v>433</v>
      </c>
      <c r="L32" s="299"/>
      <c r="M32" s="115" t="s">
        <v>533</v>
      </c>
      <c r="N32" s="40">
        <v>1</v>
      </c>
      <c r="O32" s="40">
        <v>0.5</v>
      </c>
      <c r="P32" s="40">
        <v>0.5</v>
      </c>
      <c r="Q32" s="181">
        <v>45519</v>
      </c>
      <c r="R32" s="181">
        <v>45653</v>
      </c>
      <c r="S32" s="122">
        <f t="shared" si="1"/>
        <v>134</v>
      </c>
      <c r="T32" s="40">
        <v>978560</v>
      </c>
      <c r="U32" s="40" t="s">
        <v>554</v>
      </c>
      <c r="V32" s="40" t="s">
        <v>557</v>
      </c>
      <c r="W32" s="51" t="s">
        <v>559</v>
      </c>
      <c r="X32" s="51" t="s">
        <v>560</v>
      </c>
      <c r="Y32" s="40" t="s">
        <v>561</v>
      </c>
      <c r="Z32" s="71" t="s">
        <v>581</v>
      </c>
      <c r="AA32" s="127"/>
      <c r="AB32" s="40" t="s">
        <v>77</v>
      </c>
      <c r="AC32" s="40" t="s">
        <v>54</v>
      </c>
      <c r="AD32" s="40" t="s">
        <v>601</v>
      </c>
      <c r="AE32" s="317"/>
      <c r="AF32" s="317"/>
      <c r="AG32" s="317"/>
      <c r="AH32" s="317"/>
      <c r="AI32" s="308"/>
      <c r="AJ32" s="299"/>
      <c r="AK32" s="299"/>
    </row>
    <row r="33" spans="1:37" ht="139" customHeight="1" x14ac:dyDescent="0.2">
      <c r="A33" s="357"/>
      <c r="B33" s="330"/>
      <c r="C33" s="327"/>
      <c r="D33" s="330" t="s">
        <v>309</v>
      </c>
      <c r="E33" s="325"/>
      <c r="F33" s="331"/>
      <c r="G33" s="426"/>
      <c r="H33" s="334" t="s">
        <v>438</v>
      </c>
      <c r="I33" s="334" t="s">
        <v>310</v>
      </c>
      <c r="J33" s="332">
        <v>0.7</v>
      </c>
      <c r="K33" s="46" t="s">
        <v>434</v>
      </c>
      <c r="L33" s="299"/>
      <c r="M33" s="115" t="s">
        <v>534</v>
      </c>
      <c r="N33" s="40">
        <v>2</v>
      </c>
      <c r="O33" s="40">
        <v>1</v>
      </c>
      <c r="P33" s="40">
        <v>1</v>
      </c>
      <c r="Q33" s="181">
        <v>45519</v>
      </c>
      <c r="R33" s="181">
        <v>45653</v>
      </c>
      <c r="S33" s="122">
        <f t="shared" si="1"/>
        <v>134</v>
      </c>
      <c r="T33" s="40">
        <v>978560</v>
      </c>
      <c r="U33" s="40" t="s">
        <v>554</v>
      </c>
      <c r="V33" s="40" t="s">
        <v>557</v>
      </c>
      <c r="W33" s="51" t="s">
        <v>559</v>
      </c>
      <c r="X33" s="51" t="s">
        <v>560</v>
      </c>
      <c r="Y33" s="40" t="s">
        <v>561</v>
      </c>
      <c r="Z33" s="71" t="s">
        <v>578</v>
      </c>
      <c r="AA33" s="127">
        <v>540000000</v>
      </c>
      <c r="AB33" s="40" t="s">
        <v>77</v>
      </c>
      <c r="AC33" s="40" t="s">
        <v>54</v>
      </c>
      <c r="AD33" s="40" t="s">
        <v>601</v>
      </c>
      <c r="AE33" s="317"/>
      <c r="AF33" s="317"/>
      <c r="AG33" s="317"/>
      <c r="AH33" s="317"/>
      <c r="AI33" s="308"/>
      <c r="AJ33" s="299"/>
      <c r="AK33" s="299"/>
    </row>
    <row r="34" spans="1:37" ht="139" customHeight="1" x14ac:dyDescent="0.2">
      <c r="A34" s="357"/>
      <c r="B34" s="330"/>
      <c r="C34" s="327"/>
      <c r="D34" s="330"/>
      <c r="E34" s="325"/>
      <c r="F34" s="331"/>
      <c r="G34" s="426"/>
      <c r="H34" s="334"/>
      <c r="I34" s="334"/>
      <c r="J34" s="333"/>
      <c r="K34" s="46" t="s">
        <v>435</v>
      </c>
      <c r="L34" s="299"/>
      <c r="M34" s="115" t="s">
        <v>538</v>
      </c>
      <c r="N34" s="40">
        <v>2</v>
      </c>
      <c r="O34" s="40">
        <v>1</v>
      </c>
      <c r="P34" s="40">
        <v>1</v>
      </c>
      <c r="Q34" s="181">
        <v>45519</v>
      </c>
      <c r="R34" s="181">
        <v>45653</v>
      </c>
      <c r="S34" s="122">
        <f t="shared" si="1"/>
        <v>134</v>
      </c>
      <c r="T34" s="40">
        <v>978560</v>
      </c>
      <c r="U34" s="40" t="s">
        <v>554</v>
      </c>
      <c r="V34" s="40" t="s">
        <v>557</v>
      </c>
      <c r="W34" s="51" t="s">
        <v>559</v>
      </c>
      <c r="X34" s="51" t="s">
        <v>560</v>
      </c>
      <c r="Y34" s="40" t="s">
        <v>561</v>
      </c>
      <c r="Z34" s="71" t="s">
        <v>579</v>
      </c>
      <c r="AA34" s="127">
        <v>70000000</v>
      </c>
      <c r="AB34" s="40" t="s">
        <v>77</v>
      </c>
      <c r="AC34" s="40" t="s">
        <v>54</v>
      </c>
      <c r="AD34" s="40" t="s">
        <v>601</v>
      </c>
      <c r="AE34" s="317"/>
      <c r="AF34" s="317"/>
      <c r="AG34" s="317"/>
      <c r="AH34" s="317"/>
      <c r="AI34" s="308"/>
      <c r="AJ34" s="299"/>
      <c r="AK34" s="299"/>
    </row>
    <row r="35" spans="1:37" ht="139" customHeight="1" x14ac:dyDescent="0.2">
      <c r="A35" s="357"/>
      <c r="B35" s="330"/>
      <c r="C35" s="327"/>
      <c r="D35" s="330"/>
      <c r="E35" s="325"/>
      <c r="F35" s="331"/>
      <c r="G35" s="426"/>
      <c r="H35" s="334"/>
      <c r="I35" s="334"/>
      <c r="J35" s="333"/>
      <c r="K35" s="170" t="s">
        <v>436</v>
      </c>
      <c r="L35" s="299"/>
      <c r="M35" s="171" t="s">
        <v>535</v>
      </c>
      <c r="N35" s="149">
        <v>3</v>
      </c>
      <c r="O35" s="149">
        <v>2</v>
      </c>
      <c r="P35" s="149">
        <v>1</v>
      </c>
      <c r="Q35" s="182">
        <v>45519</v>
      </c>
      <c r="R35" s="182">
        <v>45653</v>
      </c>
      <c r="S35" s="189">
        <f t="shared" si="1"/>
        <v>134</v>
      </c>
      <c r="T35" s="149">
        <v>978560</v>
      </c>
      <c r="U35" s="149" t="s">
        <v>554</v>
      </c>
      <c r="V35" s="149" t="s">
        <v>557</v>
      </c>
      <c r="W35" s="52" t="s">
        <v>559</v>
      </c>
      <c r="X35" s="52" t="s">
        <v>560</v>
      </c>
      <c r="Y35" s="149" t="s">
        <v>561</v>
      </c>
      <c r="Z35" s="148" t="s">
        <v>580</v>
      </c>
      <c r="AA35" s="150">
        <v>25998530</v>
      </c>
      <c r="AB35" s="149" t="s">
        <v>77</v>
      </c>
      <c r="AC35" s="149" t="s">
        <v>54</v>
      </c>
      <c r="AD35" s="149" t="s">
        <v>601</v>
      </c>
      <c r="AE35" s="318"/>
      <c r="AF35" s="318"/>
      <c r="AG35" s="318"/>
      <c r="AH35" s="318"/>
      <c r="AI35" s="309"/>
      <c r="AJ35" s="300"/>
      <c r="AK35" s="300"/>
    </row>
    <row r="36" spans="1:37" ht="139" customHeight="1" x14ac:dyDescent="0.2">
      <c r="A36" s="353" t="s">
        <v>256</v>
      </c>
      <c r="B36" s="330" t="s">
        <v>257</v>
      </c>
      <c r="C36" s="327" t="s">
        <v>508</v>
      </c>
      <c r="D36" s="330" t="s">
        <v>259</v>
      </c>
      <c r="E36" s="325" t="s">
        <v>389</v>
      </c>
      <c r="F36" s="331">
        <v>2024130010071</v>
      </c>
      <c r="G36" s="330" t="s">
        <v>390</v>
      </c>
      <c r="H36" s="334" t="s">
        <v>439</v>
      </c>
      <c r="I36" s="334" t="s">
        <v>440</v>
      </c>
      <c r="J36" s="350">
        <v>1</v>
      </c>
      <c r="K36" s="172" t="s">
        <v>441</v>
      </c>
      <c r="L36" s="301" t="s">
        <v>322</v>
      </c>
      <c r="M36" s="172" t="s">
        <v>629</v>
      </c>
      <c r="N36" s="173">
        <v>1</v>
      </c>
      <c r="O36" s="173">
        <v>1</v>
      </c>
      <c r="P36" s="173">
        <v>0</v>
      </c>
      <c r="Q36" s="183">
        <v>45537</v>
      </c>
      <c r="R36" s="183">
        <v>45626</v>
      </c>
      <c r="S36" s="190">
        <f t="shared" si="1"/>
        <v>89</v>
      </c>
      <c r="T36" s="149">
        <v>978560</v>
      </c>
      <c r="U36" s="149" t="s">
        <v>554</v>
      </c>
      <c r="V36" s="149" t="s">
        <v>557</v>
      </c>
      <c r="W36" s="52" t="s">
        <v>559</v>
      </c>
      <c r="X36" s="52" t="s">
        <v>560</v>
      </c>
      <c r="Y36" s="149" t="s">
        <v>561</v>
      </c>
      <c r="Z36" s="50"/>
      <c r="AA36" s="50"/>
      <c r="AB36" s="50"/>
      <c r="AC36" s="50"/>
      <c r="AD36" s="50"/>
      <c r="AE36" s="310">
        <v>365099800</v>
      </c>
      <c r="AF36" s="310">
        <v>425112214</v>
      </c>
      <c r="AG36" s="310">
        <v>366991240</v>
      </c>
      <c r="AH36" s="310">
        <f>366991240-AG36</f>
        <v>0</v>
      </c>
      <c r="AI36" s="310">
        <f>366991240-AH36-AG36</f>
        <v>0</v>
      </c>
      <c r="AJ36" s="301"/>
      <c r="AK36" s="301"/>
    </row>
    <row r="37" spans="1:37" ht="139" customHeight="1" x14ac:dyDescent="0.2">
      <c r="A37" s="353"/>
      <c r="B37" s="330"/>
      <c r="C37" s="327"/>
      <c r="D37" s="330"/>
      <c r="E37" s="325"/>
      <c r="F37" s="331"/>
      <c r="G37" s="330"/>
      <c r="H37" s="334"/>
      <c r="I37" s="334"/>
      <c r="J37" s="351"/>
      <c r="K37" s="168" t="s">
        <v>442</v>
      </c>
      <c r="L37" s="302"/>
      <c r="M37" s="168" t="s">
        <v>631</v>
      </c>
      <c r="N37" s="175">
        <v>2</v>
      </c>
      <c r="O37" s="196">
        <v>0.6</v>
      </c>
      <c r="P37" s="175">
        <v>1.4</v>
      </c>
      <c r="Q37" s="184">
        <v>45580</v>
      </c>
      <c r="R37" s="184">
        <v>45656</v>
      </c>
      <c r="S37" s="191">
        <f t="shared" si="1"/>
        <v>76</v>
      </c>
      <c r="T37" s="149">
        <v>978560</v>
      </c>
      <c r="U37" s="149" t="s">
        <v>554</v>
      </c>
      <c r="V37" s="149" t="s">
        <v>557</v>
      </c>
      <c r="W37" s="52" t="s">
        <v>559</v>
      </c>
      <c r="X37" s="52" t="s">
        <v>560</v>
      </c>
      <c r="Y37" s="149" t="s">
        <v>561</v>
      </c>
      <c r="Z37" s="50"/>
      <c r="AA37" s="50"/>
      <c r="AB37" s="50"/>
      <c r="AC37" s="50"/>
      <c r="AD37" s="50"/>
      <c r="AE37" s="311"/>
      <c r="AF37" s="311"/>
      <c r="AG37" s="311"/>
      <c r="AH37" s="311"/>
      <c r="AI37" s="311"/>
      <c r="AJ37" s="302"/>
      <c r="AK37" s="302"/>
    </row>
    <row r="38" spans="1:37" ht="139" customHeight="1" x14ac:dyDescent="0.2">
      <c r="A38" s="353"/>
      <c r="B38" s="330"/>
      <c r="C38" s="327"/>
      <c r="D38" s="330"/>
      <c r="E38" s="325"/>
      <c r="F38" s="331"/>
      <c r="G38" s="330"/>
      <c r="H38" s="334"/>
      <c r="I38" s="334"/>
      <c r="J38" s="352"/>
      <c r="K38" s="169" t="s">
        <v>443</v>
      </c>
      <c r="L38" s="303"/>
      <c r="M38" s="169" t="s">
        <v>630</v>
      </c>
      <c r="N38" s="169">
        <v>1</v>
      </c>
      <c r="O38" s="197">
        <v>0</v>
      </c>
      <c r="P38" s="169">
        <v>0</v>
      </c>
      <c r="Q38" s="185">
        <v>45651</v>
      </c>
      <c r="R38" s="185">
        <v>45656</v>
      </c>
      <c r="S38" s="174">
        <f t="shared" si="1"/>
        <v>5</v>
      </c>
      <c r="T38" s="149">
        <v>978560</v>
      </c>
      <c r="U38" s="149" t="s">
        <v>554</v>
      </c>
      <c r="V38" s="149" t="s">
        <v>557</v>
      </c>
      <c r="W38" s="52" t="s">
        <v>559</v>
      </c>
      <c r="X38" s="52" t="s">
        <v>560</v>
      </c>
      <c r="Y38" s="149" t="s">
        <v>561</v>
      </c>
      <c r="Z38" s="50"/>
      <c r="AA38" s="50"/>
      <c r="AB38" s="50"/>
      <c r="AC38" s="50"/>
      <c r="AD38" s="50"/>
      <c r="AE38" s="312"/>
      <c r="AF38" s="312"/>
      <c r="AG38" s="312"/>
      <c r="AH38" s="312"/>
      <c r="AI38" s="312"/>
      <c r="AJ38" s="303"/>
      <c r="AK38" s="303"/>
    </row>
    <row r="39" spans="1:37" ht="139" customHeight="1" x14ac:dyDescent="0.2">
      <c r="A39" s="330" t="s">
        <v>247</v>
      </c>
      <c r="B39" s="330" t="s">
        <v>248</v>
      </c>
      <c r="C39" s="327" t="s">
        <v>507</v>
      </c>
      <c r="D39" s="330" t="s">
        <v>250</v>
      </c>
      <c r="E39" s="325" t="s">
        <v>381</v>
      </c>
      <c r="F39" s="331">
        <v>2024130010074</v>
      </c>
      <c r="G39" s="328" t="s">
        <v>393</v>
      </c>
      <c r="H39" s="328" t="s">
        <v>393</v>
      </c>
      <c r="I39" s="344" t="s">
        <v>444</v>
      </c>
      <c r="J39" s="333">
        <v>1</v>
      </c>
      <c r="K39" s="116" t="s">
        <v>445</v>
      </c>
      <c r="L39" s="299" t="s">
        <v>322</v>
      </c>
      <c r="M39" s="421" t="s">
        <v>632</v>
      </c>
      <c r="N39" s="70">
        <v>1</v>
      </c>
      <c r="O39" s="60">
        <v>1</v>
      </c>
      <c r="P39" s="70">
        <v>0</v>
      </c>
      <c r="Q39" s="423">
        <v>45536</v>
      </c>
      <c r="R39" s="423">
        <v>45656</v>
      </c>
      <c r="S39" s="425">
        <f t="shared" si="1"/>
        <v>120</v>
      </c>
      <c r="T39" s="149">
        <v>978560</v>
      </c>
      <c r="U39" s="149" t="s">
        <v>554</v>
      </c>
      <c r="V39" s="149" t="s">
        <v>557</v>
      </c>
      <c r="W39" s="52" t="s">
        <v>559</v>
      </c>
      <c r="X39" s="52" t="s">
        <v>560</v>
      </c>
      <c r="Y39" s="149" t="s">
        <v>561</v>
      </c>
      <c r="Z39" s="50"/>
      <c r="AA39" s="50"/>
      <c r="AB39" s="50"/>
      <c r="AC39" s="50"/>
      <c r="AD39" s="50"/>
      <c r="AE39" s="308">
        <v>120000000</v>
      </c>
      <c r="AF39" s="308">
        <v>270000000</v>
      </c>
      <c r="AG39" s="308">
        <v>11900000</v>
      </c>
      <c r="AH39" s="308">
        <v>86710000</v>
      </c>
      <c r="AI39" s="308">
        <f>102025000-AH39+AG39</f>
        <v>27215000</v>
      </c>
      <c r="AJ39" s="299"/>
      <c r="AK39" s="299"/>
    </row>
    <row r="40" spans="1:37" ht="139" customHeight="1" x14ac:dyDescent="0.2">
      <c r="A40" s="330"/>
      <c r="B40" s="330"/>
      <c r="C40" s="327"/>
      <c r="D40" s="330"/>
      <c r="E40" s="325"/>
      <c r="F40" s="331"/>
      <c r="G40" s="328"/>
      <c r="H40" s="328"/>
      <c r="I40" s="344"/>
      <c r="J40" s="333"/>
      <c r="K40" s="46" t="s">
        <v>446</v>
      </c>
      <c r="L40" s="299"/>
      <c r="M40" s="422"/>
      <c r="N40" s="119">
        <v>1</v>
      </c>
      <c r="O40" s="119">
        <v>0.4</v>
      </c>
      <c r="P40" s="119">
        <v>0.5</v>
      </c>
      <c r="Q40" s="424"/>
      <c r="R40" s="424"/>
      <c r="S40" s="424"/>
      <c r="T40" s="149">
        <v>978560</v>
      </c>
      <c r="U40" s="149" t="s">
        <v>554</v>
      </c>
      <c r="V40" s="149" t="s">
        <v>557</v>
      </c>
      <c r="W40" s="52" t="s">
        <v>559</v>
      </c>
      <c r="X40" s="52" t="s">
        <v>560</v>
      </c>
      <c r="Y40" s="149" t="s">
        <v>561</v>
      </c>
      <c r="Z40" s="50"/>
      <c r="AA40" s="50"/>
      <c r="AB40" s="50"/>
      <c r="AC40" s="50"/>
      <c r="AD40" s="50"/>
      <c r="AE40" s="308"/>
      <c r="AF40" s="308"/>
      <c r="AG40" s="308"/>
      <c r="AH40" s="308"/>
      <c r="AI40" s="308"/>
      <c r="AJ40" s="299"/>
      <c r="AK40" s="299"/>
    </row>
    <row r="41" spans="1:37" ht="139" customHeight="1" x14ac:dyDescent="0.2">
      <c r="A41" s="330"/>
      <c r="B41" s="330"/>
      <c r="C41" s="327"/>
      <c r="D41" s="330"/>
      <c r="E41" s="325"/>
      <c r="F41" s="331"/>
      <c r="G41" s="328"/>
      <c r="H41" s="328"/>
      <c r="I41" s="344"/>
      <c r="J41" s="333"/>
      <c r="K41" s="46" t="s">
        <v>447</v>
      </c>
      <c r="L41" s="299"/>
      <c r="M41" s="176" t="s">
        <v>633</v>
      </c>
      <c r="N41" s="21">
        <v>1</v>
      </c>
      <c r="O41" s="70">
        <v>0</v>
      </c>
      <c r="P41" s="70">
        <v>0</v>
      </c>
      <c r="Q41" s="182">
        <v>45717</v>
      </c>
      <c r="R41" s="182">
        <v>46021</v>
      </c>
      <c r="S41" s="174">
        <f t="shared" si="1"/>
        <v>304</v>
      </c>
      <c r="T41" s="149">
        <v>978560</v>
      </c>
      <c r="U41" s="149" t="s">
        <v>554</v>
      </c>
      <c r="V41" s="149" t="s">
        <v>557</v>
      </c>
      <c r="W41" s="52" t="s">
        <v>559</v>
      </c>
      <c r="X41" s="52" t="s">
        <v>560</v>
      </c>
      <c r="Y41" s="149" t="s">
        <v>561</v>
      </c>
      <c r="Z41" s="50"/>
      <c r="AA41" s="50"/>
      <c r="AB41" s="50"/>
      <c r="AC41" s="50"/>
      <c r="AD41" s="50"/>
      <c r="AE41" s="308"/>
      <c r="AF41" s="308"/>
      <c r="AG41" s="308"/>
      <c r="AH41" s="308"/>
      <c r="AI41" s="308"/>
      <c r="AJ41" s="299"/>
      <c r="AK41" s="299"/>
    </row>
    <row r="42" spans="1:37" ht="139" customHeight="1" x14ac:dyDescent="0.2">
      <c r="A42" s="330"/>
      <c r="B42" s="330"/>
      <c r="C42" s="327"/>
      <c r="D42" s="330"/>
      <c r="E42" s="325"/>
      <c r="F42" s="331"/>
      <c r="G42" s="328"/>
      <c r="H42" s="328"/>
      <c r="I42" s="344"/>
      <c r="J42" s="333"/>
      <c r="K42" s="46" t="s">
        <v>448</v>
      </c>
      <c r="L42" s="299"/>
      <c r="M42" s="115" t="s">
        <v>636</v>
      </c>
      <c r="N42" s="21">
        <v>2</v>
      </c>
      <c r="O42" s="21">
        <v>0.4</v>
      </c>
      <c r="P42" s="21">
        <v>1</v>
      </c>
      <c r="Q42" s="181">
        <v>45536</v>
      </c>
      <c r="R42" s="181">
        <v>45656</v>
      </c>
      <c r="S42" s="174">
        <f t="shared" si="1"/>
        <v>120</v>
      </c>
      <c r="T42" s="149">
        <v>978560</v>
      </c>
      <c r="U42" s="149" t="s">
        <v>554</v>
      </c>
      <c r="V42" s="149" t="s">
        <v>557</v>
      </c>
      <c r="W42" s="52" t="s">
        <v>559</v>
      </c>
      <c r="X42" s="52" t="s">
        <v>560</v>
      </c>
      <c r="Y42" s="149" t="s">
        <v>561</v>
      </c>
      <c r="Z42" s="50"/>
      <c r="AA42" s="50"/>
      <c r="AB42" s="50"/>
      <c r="AC42" s="50"/>
      <c r="AD42" s="50"/>
      <c r="AE42" s="308"/>
      <c r="AF42" s="308"/>
      <c r="AG42" s="308"/>
      <c r="AH42" s="308">
        <v>86710000</v>
      </c>
      <c r="AI42" s="308"/>
      <c r="AJ42" s="299"/>
      <c r="AK42" s="299"/>
    </row>
    <row r="43" spans="1:37" ht="139" customHeight="1" x14ac:dyDescent="0.2">
      <c r="A43" s="330"/>
      <c r="B43" s="330"/>
      <c r="C43" s="327"/>
      <c r="D43" s="330"/>
      <c r="E43" s="325"/>
      <c r="F43" s="331"/>
      <c r="G43" s="328"/>
      <c r="H43" s="328"/>
      <c r="I43" s="344"/>
      <c r="J43" s="333"/>
      <c r="K43" s="46" t="s">
        <v>449</v>
      </c>
      <c r="L43" s="299"/>
      <c r="M43" s="115" t="s">
        <v>634</v>
      </c>
      <c r="N43" s="21">
        <v>1</v>
      </c>
      <c r="O43" s="21">
        <v>0</v>
      </c>
      <c r="P43" s="21">
        <v>1</v>
      </c>
      <c r="Q43" s="181">
        <v>45536</v>
      </c>
      <c r="R43" s="181">
        <v>45656</v>
      </c>
      <c r="S43" s="174">
        <f t="shared" si="1"/>
        <v>120</v>
      </c>
      <c r="T43" s="149">
        <v>978560</v>
      </c>
      <c r="U43" s="149" t="s">
        <v>554</v>
      </c>
      <c r="V43" s="149" t="s">
        <v>557</v>
      </c>
      <c r="W43" s="52" t="s">
        <v>559</v>
      </c>
      <c r="X43" s="52" t="s">
        <v>560</v>
      </c>
      <c r="Y43" s="149" t="s">
        <v>561</v>
      </c>
      <c r="Z43" s="50"/>
      <c r="AA43" s="50"/>
      <c r="AB43" s="50"/>
      <c r="AC43" s="50"/>
      <c r="AD43" s="50"/>
      <c r="AE43" s="308"/>
      <c r="AF43" s="308"/>
      <c r="AG43" s="308"/>
      <c r="AH43" s="308"/>
      <c r="AI43" s="308"/>
      <c r="AJ43" s="299"/>
      <c r="AK43" s="299"/>
    </row>
    <row r="44" spans="1:37" ht="139" customHeight="1" x14ac:dyDescent="0.2">
      <c r="A44" s="330"/>
      <c r="B44" s="330"/>
      <c r="C44" s="327"/>
      <c r="D44" s="330"/>
      <c r="E44" s="325"/>
      <c r="F44" s="331"/>
      <c r="G44" s="328"/>
      <c r="H44" s="328"/>
      <c r="I44" s="344"/>
      <c r="J44" s="333"/>
      <c r="K44" s="46" t="s">
        <v>450</v>
      </c>
      <c r="L44" s="299"/>
      <c r="M44" s="115" t="s">
        <v>635</v>
      </c>
      <c r="N44" s="21">
        <v>1</v>
      </c>
      <c r="O44" s="21">
        <v>0.5</v>
      </c>
      <c r="P44" s="21">
        <v>0.5</v>
      </c>
      <c r="Q44" s="181">
        <v>45536</v>
      </c>
      <c r="R44" s="181">
        <v>45656</v>
      </c>
      <c r="S44" s="174">
        <f t="shared" si="1"/>
        <v>120</v>
      </c>
      <c r="T44" s="149">
        <v>978560</v>
      </c>
      <c r="U44" s="149" t="s">
        <v>554</v>
      </c>
      <c r="V44" s="149" t="s">
        <v>557</v>
      </c>
      <c r="W44" s="52" t="s">
        <v>559</v>
      </c>
      <c r="X44" s="52" t="s">
        <v>560</v>
      </c>
      <c r="Y44" s="149" t="s">
        <v>561</v>
      </c>
      <c r="Z44" s="50"/>
      <c r="AA44" s="50"/>
      <c r="AB44" s="50"/>
      <c r="AC44" s="50"/>
      <c r="AD44" s="50"/>
      <c r="AE44" s="308"/>
      <c r="AF44" s="308"/>
      <c r="AG44" s="308"/>
      <c r="AH44" s="308"/>
      <c r="AI44" s="308"/>
      <c r="AJ44" s="299"/>
      <c r="AK44" s="299"/>
    </row>
    <row r="45" spans="1:37" ht="139" customHeight="1" x14ac:dyDescent="0.2">
      <c r="A45" s="330" t="s">
        <v>247</v>
      </c>
      <c r="B45" s="330" t="s">
        <v>248</v>
      </c>
      <c r="C45" s="327" t="s">
        <v>507</v>
      </c>
      <c r="D45" s="330" t="s">
        <v>253</v>
      </c>
      <c r="E45" s="325" t="s">
        <v>380</v>
      </c>
      <c r="F45" s="331">
        <v>2024130010077</v>
      </c>
      <c r="G45" s="328" t="s">
        <v>394</v>
      </c>
      <c r="H45" s="328" t="s">
        <v>394</v>
      </c>
      <c r="I45" s="344" t="s">
        <v>451</v>
      </c>
      <c r="J45" s="349">
        <v>1</v>
      </c>
      <c r="K45" s="46" t="s">
        <v>452</v>
      </c>
      <c r="L45" s="299" t="s">
        <v>322</v>
      </c>
      <c r="M45" s="177" t="s">
        <v>637</v>
      </c>
      <c r="N45" s="21">
        <v>2</v>
      </c>
      <c r="O45" s="21">
        <v>0</v>
      </c>
      <c r="P45" s="21">
        <v>0</v>
      </c>
      <c r="Q45" s="181">
        <v>45536</v>
      </c>
      <c r="R45" s="181">
        <v>45656</v>
      </c>
      <c r="S45" s="174">
        <f t="shared" si="1"/>
        <v>120</v>
      </c>
      <c r="T45" s="149">
        <v>978560</v>
      </c>
      <c r="U45" s="149" t="s">
        <v>554</v>
      </c>
      <c r="V45" s="149" t="s">
        <v>557</v>
      </c>
      <c r="W45" s="52" t="s">
        <v>559</v>
      </c>
      <c r="X45" s="52" t="s">
        <v>560</v>
      </c>
      <c r="Y45" s="149" t="s">
        <v>561</v>
      </c>
      <c r="Z45" s="50"/>
      <c r="AA45" s="50"/>
      <c r="AB45" s="50"/>
      <c r="AC45" s="50"/>
      <c r="AD45" s="50"/>
      <c r="AE45" s="307">
        <v>1500000000</v>
      </c>
      <c r="AF45" s="307">
        <v>3421894608</v>
      </c>
      <c r="AG45" s="307">
        <v>710498402</v>
      </c>
      <c r="AH45" s="307">
        <f>915220923-AG45</f>
        <v>204722521</v>
      </c>
      <c r="AI45" s="307">
        <f>1338863533-AH45-AG45</f>
        <v>423642610</v>
      </c>
      <c r="AJ45" s="298"/>
      <c r="AK45" s="298"/>
    </row>
    <row r="46" spans="1:37" ht="139" customHeight="1" x14ac:dyDescent="0.2">
      <c r="A46" s="330"/>
      <c r="B46" s="330"/>
      <c r="C46" s="327"/>
      <c r="D46" s="330"/>
      <c r="E46" s="325"/>
      <c r="F46" s="331"/>
      <c r="G46" s="328"/>
      <c r="H46" s="328"/>
      <c r="I46" s="344"/>
      <c r="J46" s="349"/>
      <c r="K46" s="46" t="s">
        <v>453</v>
      </c>
      <c r="L46" s="299"/>
      <c r="M46" s="46" t="s">
        <v>638</v>
      </c>
      <c r="N46" s="21">
        <v>2</v>
      </c>
      <c r="O46" s="21">
        <v>0.3</v>
      </c>
      <c r="P46" s="21">
        <v>1.7</v>
      </c>
      <c r="Q46" s="181">
        <v>45536</v>
      </c>
      <c r="R46" s="181">
        <v>45656</v>
      </c>
      <c r="S46" s="174">
        <f t="shared" si="1"/>
        <v>120</v>
      </c>
      <c r="T46" s="149">
        <v>978560</v>
      </c>
      <c r="U46" s="149" t="s">
        <v>554</v>
      </c>
      <c r="V46" s="149" t="s">
        <v>557</v>
      </c>
      <c r="W46" s="52" t="s">
        <v>559</v>
      </c>
      <c r="X46" s="52" t="s">
        <v>560</v>
      </c>
      <c r="Y46" s="149" t="s">
        <v>561</v>
      </c>
      <c r="Z46" s="50"/>
      <c r="AA46" s="50"/>
      <c r="AB46" s="50"/>
      <c r="AC46" s="50"/>
      <c r="AD46" s="50"/>
      <c r="AE46" s="308"/>
      <c r="AF46" s="308"/>
      <c r="AG46" s="308"/>
      <c r="AH46" s="308"/>
      <c r="AI46" s="308"/>
      <c r="AJ46" s="299"/>
      <c r="AK46" s="299"/>
    </row>
    <row r="47" spans="1:37" ht="139" customHeight="1" x14ac:dyDescent="0.2">
      <c r="A47" s="330"/>
      <c r="B47" s="330"/>
      <c r="C47" s="327"/>
      <c r="D47" s="330"/>
      <c r="E47" s="325"/>
      <c r="F47" s="331"/>
      <c r="G47" s="328"/>
      <c r="H47" s="328"/>
      <c r="I47" s="344"/>
      <c r="J47" s="349"/>
      <c r="K47" s="46" t="s">
        <v>454</v>
      </c>
      <c r="L47" s="299"/>
      <c r="M47" s="46" t="s">
        <v>639</v>
      </c>
      <c r="N47" s="21">
        <v>1</v>
      </c>
      <c r="O47" s="21">
        <v>1</v>
      </c>
      <c r="P47" s="21">
        <v>0</v>
      </c>
      <c r="Q47" s="181">
        <v>45536</v>
      </c>
      <c r="R47" s="181">
        <v>45656</v>
      </c>
      <c r="S47" s="174">
        <f t="shared" si="1"/>
        <v>120</v>
      </c>
      <c r="T47" s="149">
        <v>978560</v>
      </c>
      <c r="U47" s="149" t="s">
        <v>554</v>
      </c>
      <c r="V47" s="149" t="s">
        <v>557</v>
      </c>
      <c r="W47" s="52" t="s">
        <v>559</v>
      </c>
      <c r="X47" s="52" t="s">
        <v>560</v>
      </c>
      <c r="Y47" s="149" t="s">
        <v>561</v>
      </c>
      <c r="Z47" s="50"/>
      <c r="AA47" s="50"/>
      <c r="AB47" s="50"/>
      <c r="AC47" s="50"/>
      <c r="AD47" s="50"/>
      <c r="AE47" s="308"/>
      <c r="AF47" s="308"/>
      <c r="AG47" s="308"/>
      <c r="AH47" s="308"/>
      <c r="AI47" s="308"/>
      <c r="AJ47" s="299"/>
      <c r="AK47" s="299"/>
    </row>
    <row r="48" spans="1:37" ht="139" customHeight="1" x14ac:dyDescent="0.2">
      <c r="A48" s="330"/>
      <c r="B48" s="330"/>
      <c r="C48" s="327"/>
      <c r="D48" s="330"/>
      <c r="E48" s="325"/>
      <c r="F48" s="331"/>
      <c r="G48" s="328"/>
      <c r="H48" s="328"/>
      <c r="I48" s="344"/>
      <c r="J48" s="349"/>
      <c r="K48" s="46" t="s">
        <v>455</v>
      </c>
      <c r="L48" s="300"/>
      <c r="M48" s="46" t="s">
        <v>640</v>
      </c>
      <c r="N48" s="115">
        <v>2</v>
      </c>
      <c r="O48" s="115">
        <v>0.4</v>
      </c>
      <c r="P48" s="115">
        <v>1.6</v>
      </c>
      <c r="Q48" s="181">
        <v>45536</v>
      </c>
      <c r="R48" s="181">
        <v>45656</v>
      </c>
      <c r="S48" s="174">
        <f t="shared" si="1"/>
        <v>120</v>
      </c>
      <c r="T48" s="149">
        <v>978560</v>
      </c>
      <c r="U48" s="149" t="s">
        <v>554</v>
      </c>
      <c r="V48" s="149" t="s">
        <v>557</v>
      </c>
      <c r="W48" s="52" t="s">
        <v>559</v>
      </c>
      <c r="X48" s="52" t="s">
        <v>560</v>
      </c>
      <c r="Y48" s="149" t="s">
        <v>561</v>
      </c>
      <c r="Z48" s="50"/>
      <c r="AA48" s="50"/>
      <c r="AB48" s="50"/>
      <c r="AC48" s="50"/>
      <c r="AD48" s="50"/>
      <c r="AE48" s="309"/>
      <c r="AF48" s="309"/>
      <c r="AG48" s="309"/>
      <c r="AH48" s="309"/>
      <c r="AI48" s="309"/>
      <c r="AJ48" s="300"/>
      <c r="AK48" s="300"/>
    </row>
    <row r="49" spans="1:37" ht="139" customHeight="1" x14ac:dyDescent="0.2">
      <c r="A49" s="338" t="s">
        <v>229</v>
      </c>
      <c r="B49" s="338" t="s">
        <v>230</v>
      </c>
      <c r="C49" s="348" t="s">
        <v>506</v>
      </c>
      <c r="D49" s="347" t="s">
        <v>376</v>
      </c>
      <c r="E49" s="346" t="s">
        <v>378</v>
      </c>
      <c r="F49" s="331">
        <v>2024130010079</v>
      </c>
      <c r="G49" s="328" t="s">
        <v>395</v>
      </c>
      <c r="H49" s="328" t="s">
        <v>456</v>
      </c>
      <c r="I49" s="325" t="s">
        <v>458</v>
      </c>
      <c r="J49" s="333">
        <v>0.5</v>
      </c>
      <c r="K49" s="75" t="s">
        <v>459</v>
      </c>
      <c r="L49" s="304" t="s">
        <v>322</v>
      </c>
      <c r="M49" s="46" t="s">
        <v>641</v>
      </c>
      <c r="N49" s="115">
        <v>2</v>
      </c>
      <c r="O49" s="115">
        <v>0</v>
      </c>
      <c r="P49" s="115">
        <v>2</v>
      </c>
      <c r="Q49" s="181">
        <v>45536</v>
      </c>
      <c r="R49" s="181">
        <v>45656</v>
      </c>
      <c r="S49" s="174">
        <f t="shared" si="1"/>
        <v>120</v>
      </c>
      <c r="T49" s="149">
        <v>978560</v>
      </c>
      <c r="U49" s="149" t="s">
        <v>554</v>
      </c>
      <c r="V49" s="149" t="s">
        <v>557</v>
      </c>
      <c r="W49" s="52" t="s">
        <v>559</v>
      </c>
      <c r="X49" s="52" t="s">
        <v>560</v>
      </c>
      <c r="Y49" s="149" t="s">
        <v>561</v>
      </c>
      <c r="Z49" s="50"/>
      <c r="AA49" s="50"/>
      <c r="AB49" s="50"/>
      <c r="AC49" s="50"/>
      <c r="AD49" s="50"/>
      <c r="AE49" s="319">
        <v>1295825516</v>
      </c>
      <c r="AF49" s="313">
        <v>8555948097</v>
      </c>
      <c r="AG49" s="313">
        <v>500750000</v>
      </c>
      <c r="AH49" s="427">
        <f>2467968560-AG49</f>
        <v>1967218560</v>
      </c>
      <c r="AI49" s="313">
        <f>7829973653-AH49-AG49</f>
        <v>5362005093</v>
      </c>
      <c r="AJ49" s="304"/>
      <c r="AK49" s="304"/>
    </row>
    <row r="50" spans="1:37" ht="139" customHeight="1" x14ac:dyDescent="0.2">
      <c r="A50" s="338"/>
      <c r="B50" s="338"/>
      <c r="C50" s="348"/>
      <c r="D50" s="347"/>
      <c r="E50" s="330"/>
      <c r="F50" s="331"/>
      <c r="G50" s="328"/>
      <c r="H50" s="328"/>
      <c r="I50" s="325"/>
      <c r="J50" s="333"/>
      <c r="K50" s="75" t="s">
        <v>461</v>
      </c>
      <c r="L50" s="305"/>
      <c r="M50" s="178" t="s">
        <v>642</v>
      </c>
      <c r="N50" s="115">
        <v>30000</v>
      </c>
      <c r="O50" s="115">
        <v>3488</v>
      </c>
      <c r="P50" s="115">
        <v>952</v>
      </c>
      <c r="Q50" s="181">
        <v>45536</v>
      </c>
      <c r="R50" s="181">
        <v>45656</v>
      </c>
      <c r="S50" s="174">
        <f t="shared" si="1"/>
        <v>120</v>
      </c>
      <c r="T50" s="149">
        <v>978560</v>
      </c>
      <c r="U50" s="149" t="s">
        <v>554</v>
      </c>
      <c r="V50" s="149" t="s">
        <v>557</v>
      </c>
      <c r="W50" s="52" t="s">
        <v>559</v>
      </c>
      <c r="X50" s="52" t="s">
        <v>560</v>
      </c>
      <c r="Y50" s="149" t="s">
        <v>561</v>
      </c>
      <c r="Z50" s="50"/>
      <c r="AA50" s="50"/>
      <c r="AB50" s="50"/>
      <c r="AC50" s="50"/>
      <c r="AD50" s="50"/>
      <c r="AE50" s="320"/>
      <c r="AF50" s="314"/>
      <c r="AG50" s="314"/>
      <c r="AH50" s="314"/>
      <c r="AI50" s="314"/>
      <c r="AJ50" s="305"/>
      <c r="AK50" s="305"/>
    </row>
    <row r="51" spans="1:37" ht="139" customHeight="1" x14ac:dyDescent="0.2">
      <c r="A51" s="338"/>
      <c r="B51" s="338"/>
      <c r="C51" s="348"/>
      <c r="D51" s="347"/>
      <c r="E51" s="330"/>
      <c r="F51" s="331"/>
      <c r="G51" s="328"/>
      <c r="H51" s="328"/>
      <c r="I51" s="325"/>
      <c r="J51" s="333"/>
      <c r="K51" s="75" t="s">
        <v>462</v>
      </c>
      <c r="L51" s="305"/>
      <c r="M51" s="178" t="s">
        <v>643</v>
      </c>
      <c r="N51" s="115">
        <v>2</v>
      </c>
      <c r="O51" s="115">
        <v>1</v>
      </c>
      <c r="P51" s="115">
        <v>1</v>
      </c>
      <c r="Q51" s="181">
        <v>45536</v>
      </c>
      <c r="R51" s="181">
        <v>45656</v>
      </c>
      <c r="S51" s="174">
        <f t="shared" si="1"/>
        <v>120</v>
      </c>
      <c r="T51" s="149">
        <v>978560</v>
      </c>
      <c r="U51" s="149" t="s">
        <v>554</v>
      </c>
      <c r="V51" s="149" t="s">
        <v>557</v>
      </c>
      <c r="W51" s="52" t="s">
        <v>559</v>
      </c>
      <c r="X51" s="52" t="s">
        <v>560</v>
      </c>
      <c r="Y51" s="149" t="s">
        <v>561</v>
      </c>
      <c r="Z51" s="50"/>
      <c r="AA51" s="50"/>
      <c r="AB51" s="50"/>
      <c r="AC51" s="50"/>
      <c r="AD51" s="50"/>
      <c r="AE51" s="320"/>
      <c r="AF51" s="314"/>
      <c r="AG51" s="314"/>
      <c r="AH51" s="314"/>
      <c r="AI51" s="314"/>
      <c r="AJ51" s="305"/>
      <c r="AK51" s="305"/>
    </row>
    <row r="52" spans="1:37" ht="139" customHeight="1" x14ac:dyDescent="0.2">
      <c r="A52" s="338"/>
      <c r="B52" s="338"/>
      <c r="C52" s="348"/>
      <c r="D52" s="347"/>
      <c r="E52" s="330"/>
      <c r="F52" s="331"/>
      <c r="G52" s="328"/>
      <c r="H52" s="328"/>
      <c r="I52" s="325"/>
      <c r="J52" s="333"/>
      <c r="K52" s="75" t="s">
        <v>463</v>
      </c>
      <c r="L52" s="305"/>
      <c r="M52" s="178" t="s">
        <v>644</v>
      </c>
      <c r="N52" s="115">
        <v>2</v>
      </c>
      <c r="O52" s="115">
        <v>1</v>
      </c>
      <c r="P52" s="115">
        <v>1</v>
      </c>
      <c r="Q52" s="181">
        <v>45536</v>
      </c>
      <c r="R52" s="181">
        <v>45656</v>
      </c>
      <c r="S52" s="174">
        <f t="shared" si="1"/>
        <v>120</v>
      </c>
      <c r="T52" s="149">
        <v>978560</v>
      </c>
      <c r="U52" s="149" t="s">
        <v>554</v>
      </c>
      <c r="V52" s="149" t="s">
        <v>557</v>
      </c>
      <c r="W52" s="52" t="s">
        <v>559</v>
      </c>
      <c r="X52" s="52" t="s">
        <v>560</v>
      </c>
      <c r="Y52" s="149" t="s">
        <v>561</v>
      </c>
      <c r="Z52" s="50"/>
      <c r="AA52" s="50"/>
      <c r="AB52" s="50"/>
      <c r="AC52" s="50"/>
      <c r="AD52" s="50"/>
      <c r="AE52" s="320"/>
      <c r="AF52" s="314"/>
      <c r="AG52" s="314"/>
      <c r="AH52" s="314"/>
      <c r="AI52" s="314"/>
      <c r="AJ52" s="305"/>
      <c r="AK52" s="305"/>
    </row>
    <row r="53" spans="1:37" ht="139" customHeight="1" x14ac:dyDescent="0.2">
      <c r="A53" s="338"/>
      <c r="B53" s="330" t="s">
        <v>230</v>
      </c>
      <c r="C53" s="327" t="s">
        <v>506</v>
      </c>
      <c r="D53" s="345" t="s">
        <v>377</v>
      </c>
      <c r="E53" s="330"/>
      <c r="F53" s="331"/>
      <c r="G53" s="328"/>
      <c r="H53" s="328" t="s">
        <v>457</v>
      </c>
      <c r="I53" s="325" t="s">
        <v>460</v>
      </c>
      <c r="J53" s="333">
        <v>0.5</v>
      </c>
      <c r="K53" s="75" t="s">
        <v>464</v>
      </c>
      <c r="L53" s="305"/>
      <c r="M53" s="178" t="s">
        <v>645</v>
      </c>
      <c r="N53" s="115">
        <v>2</v>
      </c>
      <c r="O53" s="115">
        <v>0</v>
      </c>
      <c r="P53" s="115">
        <v>0</v>
      </c>
      <c r="Q53" s="181">
        <v>45536</v>
      </c>
      <c r="R53" s="181">
        <v>45656</v>
      </c>
      <c r="S53" s="174">
        <f t="shared" si="1"/>
        <v>120</v>
      </c>
      <c r="T53" s="149">
        <v>978560</v>
      </c>
      <c r="U53" s="149" t="s">
        <v>554</v>
      </c>
      <c r="V53" s="149" t="s">
        <v>557</v>
      </c>
      <c r="W53" s="52" t="s">
        <v>559</v>
      </c>
      <c r="X53" s="52" t="s">
        <v>560</v>
      </c>
      <c r="Y53" s="149" t="s">
        <v>561</v>
      </c>
      <c r="Z53" s="50"/>
      <c r="AA53" s="50"/>
      <c r="AB53" s="50"/>
      <c r="AC53" s="50"/>
      <c r="AD53" s="50"/>
      <c r="AE53" s="320"/>
      <c r="AF53" s="314"/>
      <c r="AG53" s="314"/>
      <c r="AH53" s="314"/>
      <c r="AI53" s="314"/>
      <c r="AJ53" s="305"/>
      <c r="AK53" s="305"/>
    </row>
    <row r="54" spans="1:37" ht="139" customHeight="1" x14ac:dyDescent="0.2">
      <c r="A54" s="338"/>
      <c r="B54" s="330"/>
      <c r="C54" s="327"/>
      <c r="D54" s="345"/>
      <c r="E54" s="330"/>
      <c r="F54" s="331"/>
      <c r="G54" s="328"/>
      <c r="H54" s="328"/>
      <c r="I54" s="325"/>
      <c r="J54" s="333"/>
      <c r="K54" s="75" t="s">
        <v>465</v>
      </c>
      <c r="L54" s="305"/>
      <c r="M54" s="178" t="s">
        <v>646</v>
      </c>
      <c r="N54" s="115">
        <v>1</v>
      </c>
      <c r="O54" s="115">
        <v>1</v>
      </c>
      <c r="P54" s="115">
        <v>0</v>
      </c>
      <c r="Q54" s="181">
        <v>45536</v>
      </c>
      <c r="R54" s="181">
        <v>45656</v>
      </c>
      <c r="S54" s="174">
        <f t="shared" si="1"/>
        <v>120</v>
      </c>
      <c r="T54" s="149">
        <v>978560</v>
      </c>
      <c r="U54" s="149" t="s">
        <v>554</v>
      </c>
      <c r="V54" s="149" t="s">
        <v>557</v>
      </c>
      <c r="W54" s="52" t="s">
        <v>559</v>
      </c>
      <c r="X54" s="52" t="s">
        <v>560</v>
      </c>
      <c r="Y54" s="149" t="s">
        <v>561</v>
      </c>
      <c r="Z54" s="50"/>
      <c r="AA54" s="50"/>
      <c r="AB54" s="50"/>
      <c r="AC54" s="50"/>
      <c r="AD54" s="50"/>
      <c r="AE54" s="320"/>
      <c r="AF54" s="314"/>
      <c r="AG54" s="314"/>
      <c r="AH54" s="314"/>
      <c r="AI54" s="314"/>
      <c r="AJ54" s="305"/>
      <c r="AK54" s="305"/>
    </row>
    <row r="55" spans="1:37" ht="139" customHeight="1" x14ac:dyDescent="0.2">
      <c r="A55" s="338"/>
      <c r="B55" s="330"/>
      <c r="C55" s="327"/>
      <c r="D55" s="345"/>
      <c r="E55" s="330"/>
      <c r="F55" s="331"/>
      <c r="G55" s="328"/>
      <c r="H55" s="328"/>
      <c r="I55" s="325"/>
      <c r="J55" s="336"/>
      <c r="K55" s="118" t="s">
        <v>466</v>
      </c>
      <c r="L55" s="306"/>
      <c r="M55" s="179" t="s">
        <v>647</v>
      </c>
      <c r="N55" s="171">
        <v>2</v>
      </c>
      <c r="O55" s="171">
        <v>1</v>
      </c>
      <c r="P55" s="171">
        <v>1</v>
      </c>
      <c r="Q55" s="181">
        <v>45536</v>
      </c>
      <c r="R55" s="181">
        <v>45656</v>
      </c>
      <c r="S55" s="174">
        <f t="shared" si="1"/>
        <v>120</v>
      </c>
      <c r="T55" s="149">
        <v>978560</v>
      </c>
      <c r="U55" s="149" t="s">
        <v>554</v>
      </c>
      <c r="V55" s="149" t="s">
        <v>557</v>
      </c>
      <c r="W55" s="52" t="s">
        <v>559</v>
      </c>
      <c r="X55" s="52" t="s">
        <v>560</v>
      </c>
      <c r="Y55" s="149" t="s">
        <v>561</v>
      </c>
      <c r="Z55" s="50"/>
      <c r="AA55" s="50"/>
      <c r="AB55" s="50"/>
      <c r="AC55" s="50"/>
      <c r="AD55" s="50"/>
      <c r="AE55" s="321"/>
      <c r="AF55" s="315"/>
      <c r="AG55" s="315"/>
      <c r="AH55" s="315"/>
      <c r="AI55" s="315"/>
      <c r="AJ55" s="306"/>
      <c r="AK55" s="306"/>
    </row>
    <row r="56" spans="1:37" ht="139" customHeight="1" x14ac:dyDescent="0.2">
      <c r="A56" s="326" t="s">
        <v>292</v>
      </c>
      <c r="B56" s="326" t="s">
        <v>370</v>
      </c>
      <c r="C56" s="327" t="s">
        <v>511</v>
      </c>
      <c r="D56" s="326" t="s">
        <v>294</v>
      </c>
      <c r="E56" s="325" t="s">
        <v>384</v>
      </c>
      <c r="F56" s="339">
        <v>2024130010082</v>
      </c>
      <c r="G56" s="340" t="s">
        <v>392</v>
      </c>
      <c r="H56" s="334" t="s">
        <v>467</v>
      </c>
      <c r="I56" s="334" t="s">
        <v>468</v>
      </c>
      <c r="J56" s="341">
        <v>0.45</v>
      </c>
      <c r="K56" s="74" t="s">
        <v>469</v>
      </c>
      <c r="L56" s="298" t="s">
        <v>322</v>
      </c>
      <c r="M56" s="71" t="s">
        <v>548</v>
      </c>
      <c r="N56" s="40">
        <v>1</v>
      </c>
      <c r="O56" s="40">
        <v>1</v>
      </c>
      <c r="P56" s="40">
        <v>0</v>
      </c>
      <c r="Q56" s="181">
        <v>45519</v>
      </c>
      <c r="R56" s="181">
        <v>45653</v>
      </c>
      <c r="S56" s="122">
        <f t="shared" ref="S56:S68" si="2">+R56-Q56</f>
        <v>134</v>
      </c>
      <c r="T56" s="40">
        <v>978560</v>
      </c>
      <c r="U56" s="40" t="s">
        <v>554</v>
      </c>
      <c r="V56" s="40" t="s">
        <v>557</v>
      </c>
      <c r="W56" s="51" t="s">
        <v>559</v>
      </c>
      <c r="X56" s="51" t="s">
        <v>560</v>
      </c>
      <c r="Y56" s="40" t="s">
        <v>561</v>
      </c>
      <c r="Z56" s="71" t="s">
        <v>582</v>
      </c>
      <c r="AA56" s="127">
        <v>800000000</v>
      </c>
      <c r="AB56" s="40" t="s">
        <v>77</v>
      </c>
      <c r="AC56" s="40" t="s">
        <v>54</v>
      </c>
      <c r="AD56" s="40" t="s">
        <v>601</v>
      </c>
      <c r="AE56" s="316">
        <v>2362912500</v>
      </c>
      <c r="AF56" s="316">
        <v>6629932223</v>
      </c>
      <c r="AG56" s="316">
        <v>2630626781</v>
      </c>
      <c r="AH56" s="316">
        <f>3964468464-AG56</f>
        <v>1333841683</v>
      </c>
      <c r="AI56" s="307">
        <f>+ 6170557648-AH56-AG56</f>
        <v>2206089184</v>
      </c>
      <c r="AJ56" s="298" t="s">
        <v>600</v>
      </c>
      <c r="AK56" s="298"/>
    </row>
    <row r="57" spans="1:37" ht="139" customHeight="1" x14ac:dyDescent="0.2">
      <c r="A57" s="326"/>
      <c r="B57" s="326"/>
      <c r="C57" s="327"/>
      <c r="D57" s="326"/>
      <c r="E57" s="325"/>
      <c r="F57" s="339"/>
      <c r="G57" s="340"/>
      <c r="H57" s="334"/>
      <c r="I57" s="334"/>
      <c r="J57" s="342"/>
      <c r="K57" s="74" t="s">
        <v>470</v>
      </c>
      <c r="L57" s="299"/>
      <c r="M57" s="71" t="s">
        <v>536</v>
      </c>
      <c r="N57" s="40">
        <v>2</v>
      </c>
      <c r="O57" s="40">
        <v>0</v>
      </c>
      <c r="P57" s="40">
        <v>2</v>
      </c>
      <c r="Q57" s="181">
        <v>45519</v>
      </c>
      <c r="R57" s="181">
        <v>45653</v>
      </c>
      <c r="S57" s="122">
        <f t="shared" si="2"/>
        <v>134</v>
      </c>
      <c r="T57" s="40">
        <v>978560</v>
      </c>
      <c r="U57" s="40" t="s">
        <v>554</v>
      </c>
      <c r="V57" s="40" t="s">
        <v>557</v>
      </c>
      <c r="W57" s="51" t="s">
        <v>559</v>
      </c>
      <c r="X57" s="51" t="s">
        <v>560</v>
      </c>
      <c r="Y57" s="40" t="s">
        <v>561</v>
      </c>
      <c r="Z57" s="71" t="s">
        <v>583</v>
      </c>
      <c r="AA57" s="127">
        <v>100000000</v>
      </c>
      <c r="AB57" s="40" t="s">
        <v>77</v>
      </c>
      <c r="AC57" s="40" t="s">
        <v>54</v>
      </c>
      <c r="AD57" s="40" t="s">
        <v>601</v>
      </c>
      <c r="AE57" s="317"/>
      <c r="AF57" s="317"/>
      <c r="AG57" s="317"/>
      <c r="AH57" s="317"/>
      <c r="AI57" s="308"/>
      <c r="AJ57" s="299"/>
      <c r="AK57" s="299"/>
    </row>
    <row r="58" spans="1:37" ht="139" customHeight="1" x14ac:dyDescent="0.2">
      <c r="A58" s="326"/>
      <c r="B58" s="326"/>
      <c r="C58" s="327"/>
      <c r="D58" s="326"/>
      <c r="E58" s="325"/>
      <c r="F58" s="339"/>
      <c r="G58" s="340"/>
      <c r="H58" s="334"/>
      <c r="I58" s="334"/>
      <c r="J58" s="342"/>
      <c r="K58" s="74" t="s">
        <v>471</v>
      </c>
      <c r="L58" s="299"/>
      <c r="M58" s="71" t="s">
        <v>536</v>
      </c>
      <c r="N58" s="40">
        <v>2</v>
      </c>
      <c r="O58" s="40">
        <v>0</v>
      </c>
      <c r="P58" s="40">
        <v>2</v>
      </c>
      <c r="Q58" s="181">
        <v>45519</v>
      </c>
      <c r="R58" s="181">
        <v>45653</v>
      </c>
      <c r="S58" s="122">
        <f t="shared" si="2"/>
        <v>134</v>
      </c>
      <c r="T58" s="40">
        <v>978560</v>
      </c>
      <c r="U58" s="40" t="s">
        <v>554</v>
      </c>
      <c r="V58" s="40" t="s">
        <v>557</v>
      </c>
      <c r="W58" s="51" t="s">
        <v>559</v>
      </c>
      <c r="X58" s="51" t="s">
        <v>560</v>
      </c>
      <c r="Y58" s="40" t="s">
        <v>561</v>
      </c>
      <c r="Z58" s="71" t="s">
        <v>584</v>
      </c>
      <c r="AA58" s="127">
        <v>1000000000</v>
      </c>
      <c r="AB58" s="40" t="s">
        <v>77</v>
      </c>
      <c r="AC58" s="40" t="s">
        <v>54</v>
      </c>
      <c r="AD58" s="40" t="s">
        <v>601</v>
      </c>
      <c r="AE58" s="317"/>
      <c r="AF58" s="317"/>
      <c r="AG58" s="317"/>
      <c r="AH58" s="317"/>
      <c r="AI58" s="308"/>
      <c r="AJ58" s="299"/>
      <c r="AK58" s="299"/>
    </row>
    <row r="59" spans="1:37" ht="139" customHeight="1" x14ac:dyDescent="0.2">
      <c r="A59" s="326"/>
      <c r="B59" s="326"/>
      <c r="C59" s="327"/>
      <c r="D59" s="326"/>
      <c r="E59" s="325"/>
      <c r="F59" s="339"/>
      <c r="G59" s="340"/>
      <c r="H59" s="334"/>
      <c r="I59" s="334"/>
      <c r="J59" s="342"/>
      <c r="K59" s="74" t="s">
        <v>472</v>
      </c>
      <c r="L59" s="299"/>
      <c r="M59" s="71" t="s">
        <v>551</v>
      </c>
      <c r="N59" s="40">
        <v>2</v>
      </c>
      <c r="O59" s="40">
        <v>1</v>
      </c>
      <c r="P59" s="40">
        <v>1</v>
      </c>
      <c r="Q59" s="181">
        <v>45519</v>
      </c>
      <c r="R59" s="181">
        <v>45653</v>
      </c>
      <c r="S59" s="122">
        <f t="shared" si="2"/>
        <v>134</v>
      </c>
      <c r="T59" s="40">
        <v>978560</v>
      </c>
      <c r="U59" s="40" t="s">
        <v>554</v>
      </c>
      <c r="V59" s="40" t="s">
        <v>557</v>
      </c>
      <c r="W59" s="51" t="s">
        <v>559</v>
      </c>
      <c r="X59" s="51" t="s">
        <v>560</v>
      </c>
      <c r="Y59" s="40" t="s">
        <v>561</v>
      </c>
      <c r="Z59" s="71" t="s">
        <v>585</v>
      </c>
      <c r="AA59" s="127">
        <v>80000000</v>
      </c>
      <c r="AB59" s="40" t="s">
        <v>77</v>
      </c>
      <c r="AC59" s="40" t="s">
        <v>54</v>
      </c>
      <c r="AD59" s="40" t="s">
        <v>601</v>
      </c>
      <c r="AE59" s="317"/>
      <c r="AF59" s="317"/>
      <c r="AG59" s="317"/>
      <c r="AH59" s="317"/>
      <c r="AI59" s="308"/>
      <c r="AJ59" s="299"/>
      <c r="AK59" s="299"/>
    </row>
    <row r="60" spans="1:37" ht="139" customHeight="1" x14ac:dyDescent="0.2">
      <c r="A60" s="326"/>
      <c r="B60" s="326"/>
      <c r="C60" s="327"/>
      <c r="D60" s="326"/>
      <c r="E60" s="325"/>
      <c r="F60" s="339"/>
      <c r="G60" s="340"/>
      <c r="H60" s="334"/>
      <c r="I60" s="334"/>
      <c r="J60" s="343"/>
      <c r="K60" s="74" t="s">
        <v>473</v>
      </c>
      <c r="L60" s="299"/>
      <c r="M60" s="115" t="s">
        <v>547</v>
      </c>
      <c r="N60" s="40">
        <v>2</v>
      </c>
      <c r="O60" s="40">
        <v>0</v>
      </c>
      <c r="P60" s="40">
        <v>2</v>
      </c>
      <c r="Q60" s="181">
        <v>45519</v>
      </c>
      <c r="R60" s="181">
        <v>45653</v>
      </c>
      <c r="S60" s="122">
        <f t="shared" si="2"/>
        <v>134</v>
      </c>
      <c r="T60" s="40">
        <v>978560</v>
      </c>
      <c r="U60" s="40" t="s">
        <v>554</v>
      </c>
      <c r="V60" s="40" t="s">
        <v>557</v>
      </c>
      <c r="W60" s="51" t="s">
        <v>559</v>
      </c>
      <c r="X60" s="51" t="s">
        <v>560</v>
      </c>
      <c r="Y60" s="40" t="s">
        <v>561</v>
      </c>
      <c r="Z60" s="71" t="s">
        <v>576</v>
      </c>
      <c r="AA60" s="127">
        <v>100800000</v>
      </c>
      <c r="AB60" s="40" t="s">
        <v>77</v>
      </c>
      <c r="AC60" s="40" t="s">
        <v>54</v>
      </c>
      <c r="AD60" s="40" t="s">
        <v>601</v>
      </c>
      <c r="AE60" s="317"/>
      <c r="AF60" s="317"/>
      <c r="AG60" s="317"/>
      <c r="AH60" s="317"/>
      <c r="AI60" s="308"/>
      <c r="AJ60" s="299"/>
      <c r="AK60" s="299"/>
    </row>
    <row r="61" spans="1:37" ht="139" customHeight="1" x14ac:dyDescent="0.2">
      <c r="A61" s="326"/>
      <c r="B61" s="326" t="s">
        <v>370</v>
      </c>
      <c r="C61" s="327" t="s">
        <v>511</v>
      </c>
      <c r="D61" s="326" t="s">
        <v>297</v>
      </c>
      <c r="E61" s="325"/>
      <c r="F61" s="339"/>
      <c r="G61" s="340"/>
      <c r="H61" s="334" t="s">
        <v>474</v>
      </c>
      <c r="I61" s="334" t="s">
        <v>555</v>
      </c>
      <c r="J61" s="341">
        <v>0.2</v>
      </c>
      <c r="K61" s="74" t="s">
        <v>539</v>
      </c>
      <c r="L61" s="299"/>
      <c r="M61" s="71" t="s">
        <v>540</v>
      </c>
      <c r="N61" s="40">
        <v>0</v>
      </c>
      <c r="O61" s="40">
        <v>1</v>
      </c>
      <c r="P61" s="40">
        <v>0</v>
      </c>
      <c r="Q61" s="181" t="s">
        <v>322</v>
      </c>
      <c r="R61" s="181" t="s">
        <v>322</v>
      </c>
      <c r="S61" s="122">
        <v>0</v>
      </c>
      <c r="T61" s="40">
        <v>978560</v>
      </c>
      <c r="U61" s="40" t="s">
        <v>554</v>
      </c>
      <c r="V61" s="40" t="s">
        <v>557</v>
      </c>
      <c r="W61" s="51" t="s">
        <v>559</v>
      </c>
      <c r="X61" s="51" t="s">
        <v>560</v>
      </c>
      <c r="Y61" s="40" t="s">
        <v>561</v>
      </c>
      <c r="Z61" s="71" t="s">
        <v>586</v>
      </c>
      <c r="AA61" s="127">
        <v>100000000</v>
      </c>
      <c r="AB61" s="40" t="s">
        <v>77</v>
      </c>
      <c r="AC61" s="40" t="s">
        <v>54</v>
      </c>
      <c r="AD61" s="40" t="s">
        <v>601</v>
      </c>
      <c r="AE61" s="317"/>
      <c r="AF61" s="317"/>
      <c r="AG61" s="317"/>
      <c r="AH61" s="317"/>
      <c r="AI61" s="308"/>
      <c r="AJ61" s="299"/>
      <c r="AK61" s="299"/>
    </row>
    <row r="62" spans="1:37" ht="139" customHeight="1" x14ac:dyDescent="0.2">
      <c r="A62" s="326"/>
      <c r="B62" s="326"/>
      <c r="C62" s="327"/>
      <c r="D62" s="326"/>
      <c r="E62" s="325"/>
      <c r="F62" s="339"/>
      <c r="G62" s="340"/>
      <c r="H62" s="334"/>
      <c r="I62" s="334"/>
      <c r="J62" s="342"/>
      <c r="K62" s="74" t="s">
        <v>475</v>
      </c>
      <c r="L62" s="299"/>
      <c r="M62" s="71" t="s">
        <v>549</v>
      </c>
      <c r="N62" s="40">
        <v>4</v>
      </c>
      <c r="O62" s="40">
        <v>0</v>
      </c>
      <c r="P62" s="40">
        <v>4</v>
      </c>
      <c r="Q62" s="181">
        <v>45519</v>
      </c>
      <c r="R62" s="181">
        <v>45653</v>
      </c>
      <c r="S62" s="122">
        <f t="shared" si="2"/>
        <v>134</v>
      </c>
      <c r="T62" s="40">
        <v>978560</v>
      </c>
      <c r="U62" s="40" t="s">
        <v>554</v>
      </c>
      <c r="V62" s="40" t="s">
        <v>557</v>
      </c>
      <c r="W62" s="51" t="s">
        <v>559</v>
      </c>
      <c r="X62" s="51" t="s">
        <v>560</v>
      </c>
      <c r="Y62" s="40" t="s">
        <v>561</v>
      </c>
      <c r="Z62" s="71" t="s">
        <v>587</v>
      </c>
      <c r="AA62" s="127">
        <v>1000000000</v>
      </c>
      <c r="AB62" s="40" t="s">
        <v>77</v>
      </c>
      <c r="AC62" s="40" t="s">
        <v>54</v>
      </c>
      <c r="AD62" s="40" t="s">
        <v>601</v>
      </c>
      <c r="AE62" s="317"/>
      <c r="AF62" s="317"/>
      <c r="AG62" s="317"/>
      <c r="AH62" s="317"/>
      <c r="AI62" s="308"/>
      <c r="AJ62" s="299"/>
      <c r="AK62" s="299"/>
    </row>
    <row r="63" spans="1:37" ht="139" customHeight="1" x14ac:dyDescent="0.2">
      <c r="A63" s="326"/>
      <c r="B63" s="326"/>
      <c r="C63" s="327"/>
      <c r="D63" s="326"/>
      <c r="E63" s="325"/>
      <c r="F63" s="339"/>
      <c r="G63" s="340"/>
      <c r="H63" s="334"/>
      <c r="I63" s="334"/>
      <c r="J63" s="342"/>
      <c r="K63" s="74" t="s">
        <v>552</v>
      </c>
      <c r="L63" s="299"/>
      <c r="M63" s="71" t="s">
        <v>541</v>
      </c>
      <c r="N63" s="40">
        <v>0</v>
      </c>
      <c r="O63" s="40">
        <v>0</v>
      </c>
      <c r="P63" s="40">
        <v>0</v>
      </c>
      <c r="Q63" s="181" t="s">
        <v>322</v>
      </c>
      <c r="R63" s="181" t="s">
        <v>322</v>
      </c>
      <c r="S63" s="122">
        <v>0</v>
      </c>
      <c r="T63" s="40">
        <v>978560</v>
      </c>
      <c r="U63" s="40" t="s">
        <v>554</v>
      </c>
      <c r="V63" s="40" t="s">
        <v>557</v>
      </c>
      <c r="W63" s="51" t="s">
        <v>559</v>
      </c>
      <c r="X63" s="51" t="s">
        <v>560</v>
      </c>
      <c r="Y63" s="40" t="s">
        <v>561</v>
      </c>
      <c r="Z63" s="71" t="s">
        <v>588</v>
      </c>
      <c r="AA63" s="127">
        <v>50000000</v>
      </c>
      <c r="AB63" s="40" t="s">
        <v>77</v>
      </c>
      <c r="AC63" s="40" t="s">
        <v>54</v>
      </c>
      <c r="AD63" s="40" t="s">
        <v>601</v>
      </c>
      <c r="AE63" s="317"/>
      <c r="AF63" s="317"/>
      <c r="AG63" s="317"/>
      <c r="AH63" s="317"/>
      <c r="AI63" s="308"/>
      <c r="AJ63" s="299"/>
      <c r="AK63" s="299"/>
    </row>
    <row r="64" spans="1:37" ht="139" customHeight="1" x14ac:dyDescent="0.2">
      <c r="A64" s="326"/>
      <c r="B64" s="326"/>
      <c r="C64" s="327"/>
      <c r="D64" s="326"/>
      <c r="E64" s="325"/>
      <c r="F64" s="339"/>
      <c r="G64" s="340"/>
      <c r="H64" s="334"/>
      <c r="I64" s="334"/>
      <c r="J64" s="343"/>
      <c r="K64" s="74" t="s">
        <v>476</v>
      </c>
      <c r="L64" s="299"/>
      <c r="M64" s="71" t="s">
        <v>542</v>
      </c>
      <c r="N64" s="40">
        <v>0</v>
      </c>
      <c r="O64" s="40">
        <v>0</v>
      </c>
      <c r="P64" s="40">
        <v>0</v>
      </c>
      <c r="Q64" s="181" t="s">
        <v>322</v>
      </c>
      <c r="R64" s="181" t="s">
        <v>322</v>
      </c>
      <c r="S64" s="122">
        <v>0</v>
      </c>
      <c r="T64" s="40">
        <v>978560</v>
      </c>
      <c r="U64" s="40" t="s">
        <v>554</v>
      </c>
      <c r="V64" s="40" t="s">
        <v>557</v>
      </c>
      <c r="W64" s="51" t="s">
        <v>559</v>
      </c>
      <c r="X64" s="51" t="s">
        <v>560</v>
      </c>
      <c r="Y64" s="40" t="s">
        <v>561</v>
      </c>
      <c r="Z64" s="71" t="s">
        <v>589</v>
      </c>
      <c r="AA64" s="127">
        <v>29600000</v>
      </c>
      <c r="AB64" s="40" t="s">
        <v>77</v>
      </c>
      <c r="AC64" s="40" t="s">
        <v>54</v>
      </c>
      <c r="AD64" s="40" t="s">
        <v>601</v>
      </c>
      <c r="AE64" s="317"/>
      <c r="AF64" s="317"/>
      <c r="AG64" s="317"/>
      <c r="AH64" s="317"/>
      <c r="AI64" s="308"/>
      <c r="AJ64" s="299"/>
      <c r="AK64" s="299"/>
    </row>
    <row r="65" spans="1:37" ht="139" customHeight="1" x14ac:dyDescent="0.2">
      <c r="A65" s="326"/>
      <c r="B65" s="326" t="s">
        <v>370</v>
      </c>
      <c r="C65" s="327" t="s">
        <v>511</v>
      </c>
      <c r="D65" s="326" t="s">
        <v>300</v>
      </c>
      <c r="E65" s="325"/>
      <c r="F65" s="339"/>
      <c r="G65" s="340"/>
      <c r="H65" s="334" t="s">
        <v>477</v>
      </c>
      <c r="I65" s="335" t="s">
        <v>478</v>
      </c>
      <c r="J65" s="341">
        <v>0.35</v>
      </c>
      <c r="K65" s="51" t="s">
        <v>479</v>
      </c>
      <c r="L65" s="299"/>
      <c r="M65" s="71" t="s">
        <v>536</v>
      </c>
      <c r="N65" s="40">
        <v>2</v>
      </c>
      <c r="O65" s="40">
        <v>0.25</v>
      </c>
      <c r="P65" s="40">
        <v>1.75</v>
      </c>
      <c r="Q65" s="181">
        <v>45519</v>
      </c>
      <c r="R65" s="181">
        <v>45653</v>
      </c>
      <c r="S65" s="122">
        <f t="shared" si="2"/>
        <v>134</v>
      </c>
      <c r="T65" s="40">
        <v>978560</v>
      </c>
      <c r="U65" s="40" t="s">
        <v>554</v>
      </c>
      <c r="V65" s="40" t="s">
        <v>558</v>
      </c>
      <c r="W65" s="51" t="s">
        <v>559</v>
      </c>
      <c r="X65" s="51" t="s">
        <v>560</v>
      </c>
      <c r="Y65" s="40" t="s">
        <v>561</v>
      </c>
      <c r="Z65" s="71" t="s">
        <v>590</v>
      </c>
      <c r="AA65" s="127">
        <v>80000000</v>
      </c>
      <c r="AB65" s="40" t="s">
        <v>77</v>
      </c>
      <c r="AC65" s="40" t="s">
        <v>54</v>
      </c>
      <c r="AD65" s="40" t="s">
        <v>601</v>
      </c>
      <c r="AE65" s="317"/>
      <c r="AF65" s="317"/>
      <c r="AG65" s="317"/>
      <c r="AH65" s="317"/>
      <c r="AI65" s="308"/>
      <c r="AJ65" s="299"/>
      <c r="AK65" s="299"/>
    </row>
    <row r="66" spans="1:37" ht="139" customHeight="1" x14ac:dyDescent="0.2">
      <c r="A66" s="326"/>
      <c r="B66" s="326"/>
      <c r="C66" s="327"/>
      <c r="D66" s="326"/>
      <c r="E66" s="325"/>
      <c r="F66" s="339"/>
      <c r="G66" s="340"/>
      <c r="H66" s="334"/>
      <c r="I66" s="335"/>
      <c r="J66" s="342"/>
      <c r="K66" s="51" t="s">
        <v>480</v>
      </c>
      <c r="L66" s="299"/>
      <c r="M66" s="71" t="s">
        <v>536</v>
      </c>
      <c r="N66" s="40">
        <v>2</v>
      </c>
      <c r="O66" s="40">
        <v>0.1</v>
      </c>
      <c r="P66" s="40">
        <v>1.9</v>
      </c>
      <c r="Q66" s="181">
        <v>45519</v>
      </c>
      <c r="R66" s="181">
        <v>45653</v>
      </c>
      <c r="S66" s="122">
        <f t="shared" si="2"/>
        <v>134</v>
      </c>
      <c r="T66" s="40">
        <v>978560</v>
      </c>
      <c r="U66" s="40" t="s">
        <v>554</v>
      </c>
      <c r="V66" s="40" t="s">
        <v>558</v>
      </c>
      <c r="W66" s="51" t="s">
        <v>559</v>
      </c>
      <c r="X66" s="51" t="s">
        <v>560</v>
      </c>
      <c r="Y66" s="40" t="s">
        <v>561</v>
      </c>
      <c r="Z66" s="71" t="s">
        <v>591</v>
      </c>
      <c r="AA66" s="127">
        <v>33600000</v>
      </c>
      <c r="AB66" s="40" t="s">
        <v>77</v>
      </c>
      <c r="AC66" s="40" t="s">
        <v>54</v>
      </c>
      <c r="AD66" s="40" t="s">
        <v>601</v>
      </c>
      <c r="AE66" s="317"/>
      <c r="AF66" s="317"/>
      <c r="AG66" s="317"/>
      <c r="AH66" s="317"/>
      <c r="AI66" s="308"/>
      <c r="AJ66" s="299"/>
      <c r="AK66" s="299"/>
    </row>
    <row r="67" spans="1:37" ht="139" customHeight="1" x14ac:dyDescent="0.2">
      <c r="A67" s="326"/>
      <c r="B67" s="326"/>
      <c r="C67" s="327"/>
      <c r="D67" s="326"/>
      <c r="E67" s="325"/>
      <c r="F67" s="339"/>
      <c r="G67" s="340"/>
      <c r="H67" s="334"/>
      <c r="I67" s="335"/>
      <c r="J67" s="342"/>
      <c r="K67" s="51" t="s">
        <v>481</v>
      </c>
      <c r="L67" s="299"/>
      <c r="M67" s="71" t="s">
        <v>536</v>
      </c>
      <c r="N67" s="40">
        <v>2</v>
      </c>
      <c r="O67" s="40">
        <v>0</v>
      </c>
      <c r="P67" s="40">
        <v>2</v>
      </c>
      <c r="Q67" s="181">
        <v>45519</v>
      </c>
      <c r="R67" s="181">
        <v>45653</v>
      </c>
      <c r="S67" s="122">
        <f t="shared" si="2"/>
        <v>134</v>
      </c>
      <c r="T67" s="40">
        <v>978560</v>
      </c>
      <c r="U67" s="40" t="s">
        <v>554</v>
      </c>
      <c r="V67" s="40" t="s">
        <v>558</v>
      </c>
      <c r="W67" s="51" t="s">
        <v>559</v>
      </c>
      <c r="X67" s="51" t="s">
        <v>560</v>
      </c>
      <c r="Y67" s="40" t="s">
        <v>561</v>
      </c>
      <c r="Z67" s="71" t="s">
        <v>592</v>
      </c>
      <c r="AA67" s="127">
        <v>60000000</v>
      </c>
      <c r="AB67" s="40" t="s">
        <v>77</v>
      </c>
      <c r="AC67" s="40" t="s">
        <v>54</v>
      </c>
      <c r="AD67" s="40" t="s">
        <v>601</v>
      </c>
      <c r="AE67" s="317"/>
      <c r="AF67" s="317"/>
      <c r="AG67" s="317"/>
      <c r="AH67" s="317"/>
      <c r="AI67" s="308"/>
      <c r="AJ67" s="299"/>
      <c r="AK67" s="299"/>
    </row>
    <row r="68" spans="1:37" ht="139" customHeight="1" x14ac:dyDescent="0.2">
      <c r="A68" s="326"/>
      <c r="B68" s="326"/>
      <c r="C68" s="327"/>
      <c r="D68" s="326"/>
      <c r="E68" s="325"/>
      <c r="F68" s="339"/>
      <c r="G68" s="340"/>
      <c r="H68" s="334"/>
      <c r="I68" s="335"/>
      <c r="J68" s="343"/>
      <c r="K68" s="51" t="s">
        <v>482</v>
      </c>
      <c r="L68" s="300"/>
      <c r="M68" s="71" t="s">
        <v>536</v>
      </c>
      <c r="N68" s="40">
        <v>2</v>
      </c>
      <c r="O68" s="40">
        <v>0</v>
      </c>
      <c r="P68" s="40">
        <v>2</v>
      </c>
      <c r="Q68" s="181">
        <v>45519</v>
      </c>
      <c r="R68" s="181">
        <v>45653</v>
      </c>
      <c r="S68" s="122">
        <f t="shared" si="2"/>
        <v>134</v>
      </c>
      <c r="T68" s="40">
        <v>978560</v>
      </c>
      <c r="U68" s="40" t="s">
        <v>554</v>
      </c>
      <c r="V68" s="40" t="s">
        <v>558</v>
      </c>
      <c r="W68" s="51" t="s">
        <v>559</v>
      </c>
      <c r="X68" s="51" t="s">
        <v>560</v>
      </c>
      <c r="Y68" s="40" t="s">
        <v>561</v>
      </c>
      <c r="Z68" s="71" t="s">
        <v>593</v>
      </c>
      <c r="AA68" s="127">
        <v>96000000</v>
      </c>
      <c r="AB68" s="40" t="s">
        <v>77</v>
      </c>
      <c r="AC68" s="40" t="s">
        <v>54</v>
      </c>
      <c r="AD68" s="40" t="s">
        <v>601</v>
      </c>
      <c r="AE68" s="318"/>
      <c r="AF68" s="318"/>
      <c r="AG68" s="318"/>
      <c r="AH68" s="318"/>
      <c r="AI68" s="309"/>
      <c r="AJ68" s="300"/>
      <c r="AK68" s="300"/>
    </row>
    <row r="69" spans="1:37" ht="139" customHeight="1" x14ac:dyDescent="0.2">
      <c r="A69" s="330" t="s">
        <v>240</v>
      </c>
      <c r="B69" s="330" t="s">
        <v>230</v>
      </c>
      <c r="C69" s="337" t="s">
        <v>506</v>
      </c>
      <c r="D69" s="330" t="s">
        <v>242</v>
      </c>
      <c r="E69" s="330" t="s">
        <v>379</v>
      </c>
      <c r="F69" s="331">
        <v>2024130010090</v>
      </c>
      <c r="G69" s="328" t="s">
        <v>396</v>
      </c>
      <c r="H69" s="325" t="s">
        <v>396</v>
      </c>
      <c r="I69" s="325" t="s">
        <v>483</v>
      </c>
      <c r="J69" s="332">
        <v>1</v>
      </c>
      <c r="K69" s="114" t="s">
        <v>484</v>
      </c>
      <c r="L69" s="304" t="s">
        <v>322</v>
      </c>
      <c r="M69" s="145" t="s">
        <v>648</v>
      </c>
      <c r="N69" s="145">
        <v>1</v>
      </c>
      <c r="O69" s="145">
        <v>0.25</v>
      </c>
      <c r="P69" s="145">
        <v>0.75</v>
      </c>
      <c r="Q69" s="181">
        <v>45519</v>
      </c>
      <c r="R69" s="181">
        <v>45653</v>
      </c>
      <c r="S69" s="122">
        <f t="shared" ref="S69:S70" si="3">+R69-Q69</f>
        <v>134</v>
      </c>
      <c r="T69" s="40">
        <v>978560</v>
      </c>
      <c r="U69" s="40" t="s">
        <v>554</v>
      </c>
      <c r="V69" s="40" t="s">
        <v>558</v>
      </c>
      <c r="W69" s="51" t="s">
        <v>559</v>
      </c>
      <c r="X69" s="51" t="s">
        <v>560</v>
      </c>
      <c r="Y69" s="60" t="s">
        <v>561</v>
      </c>
      <c r="AA69"/>
      <c r="AC69"/>
      <c r="AD69"/>
      <c r="AE69" s="313">
        <v>1000000000</v>
      </c>
      <c r="AF69" s="313">
        <v>1312305056</v>
      </c>
      <c r="AG69" s="313">
        <v>966305056</v>
      </c>
      <c r="AH69" s="313">
        <f>1211288389-AG69</f>
        <v>244983333</v>
      </c>
      <c r="AI69" s="313">
        <f>1249988389-AH69-AG69</f>
        <v>38700000</v>
      </c>
      <c r="AJ69" s="304"/>
      <c r="AK69" s="304"/>
    </row>
    <row r="70" spans="1:37" ht="139" customHeight="1" x14ac:dyDescent="0.2">
      <c r="A70" s="330"/>
      <c r="B70" s="330"/>
      <c r="C70" s="327"/>
      <c r="D70" s="330"/>
      <c r="E70" s="330"/>
      <c r="F70" s="331"/>
      <c r="G70" s="328"/>
      <c r="H70" s="325"/>
      <c r="I70" s="325"/>
      <c r="J70" s="333"/>
      <c r="K70" s="74" t="s">
        <v>485</v>
      </c>
      <c r="L70" s="305"/>
      <c r="M70" s="115" t="s">
        <v>649</v>
      </c>
      <c r="N70" s="115">
        <v>5</v>
      </c>
      <c r="O70" s="115">
        <v>0</v>
      </c>
      <c r="P70" s="115">
        <v>12</v>
      </c>
      <c r="Q70" s="181">
        <v>45519</v>
      </c>
      <c r="R70" s="181">
        <v>45653</v>
      </c>
      <c r="S70" s="122">
        <f t="shared" si="3"/>
        <v>134</v>
      </c>
      <c r="T70" s="40">
        <v>978560</v>
      </c>
      <c r="U70" s="40" t="s">
        <v>554</v>
      </c>
      <c r="V70" s="40" t="s">
        <v>558</v>
      </c>
      <c r="W70" s="51" t="s">
        <v>559</v>
      </c>
      <c r="X70" s="51" t="s">
        <v>560</v>
      </c>
      <c r="Y70" s="60" t="s">
        <v>561</v>
      </c>
      <c r="AA70"/>
      <c r="AC70"/>
      <c r="AD70"/>
      <c r="AE70" s="314"/>
      <c r="AF70" s="314"/>
      <c r="AG70" s="314"/>
      <c r="AH70" s="314"/>
      <c r="AI70" s="314"/>
      <c r="AJ70" s="305"/>
      <c r="AK70" s="305"/>
    </row>
    <row r="71" spans="1:37" ht="139" customHeight="1" x14ac:dyDescent="0.2">
      <c r="A71" s="324" t="s">
        <v>292</v>
      </c>
      <c r="B71" s="329" t="s">
        <v>281</v>
      </c>
      <c r="C71" s="327" t="s">
        <v>510</v>
      </c>
      <c r="D71" s="330" t="s">
        <v>288</v>
      </c>
      <c r="E71" s="325" t="s">
        <v>657</v>
      </c>
      <c r="F71" s="331">
        <v>2024130010093</v>
      </c>
      <c r="G71" s="328" t="s">
        <v>491</v>
      </c>
      <c r="H71" s="334" t="s">
        <v>486</v>
      </c>
      <c r="I71" s="334" t="s">
        <v>487</v>
      </c>
      <c r="J71" s="332">
        <v>0.3</v>
      </c>
      <c r="K71" s="73" t="s">
        <v>492</v>
      </c>
      <c r="L71" s="298" t="s">
        <v>322</v>
      </c>
      <c r="M71" s="71" t="s">
        <v>536</v>
      </c>
      <c r="N71" s="40">
        <v>0</v>
      </c>
      <c r="O71" s="40">
        <v>1</v>
      </c>
      <c r="P71" s="40">
        <v>0</v>
      </c>
      <c r="Q71" s="181">
        <v>45519</v>
      </c>
      <c r="R71" s="181">
        <v>45653</v>
      </c>
      <c r="S71" s="122">
        <v>0</v>
      </c>
      <c r="T71" s="40">
        <v>978560</v>
      </c>
      <c r="U71" s="40" t="s">
        <v>554</v>
      </c>
      <c r="V71" s="40" t="s">
        <v>557</v>
      </c>
      <c r="W71" s="51" t="s">
        <v>559</v>
      </c>
      <c r="X71" s="51" t="s">
        <v>560</v>
      </c>
      <c r="Y71" s="40" t="s">
        <v>561</v>
      </c>
      <c r="Z71" s="126" t="s">
        <v>594</v>
      </c>
      <c r="AA71" s="130">
        <v>350000000</v>
      </c>
      <c r="AB71" s="40" t="s">
        <v>77</v>
      </c>
      <c r="AC71" s="40" t="s">
        <v>54</v>
      </c>
      <c r="AD71" s="40" t="s">
        <v>601</v>
      </c>
      <c r="AE71" s="316">
        <v>2049323688</v>
      </c>
      <c r="AF71" s="316">
        <v>1333558739</v>
      </c>
      <c r="AG71" s="316">
        <v>482438319</v>
      </c>
      <c r="AH71" s="316">
        <f>610438319-AG71</f>
        <v>128000000</v>
      </c>
      <c r="AI71" s="307">
        <f>976089342-AH71-AG71</f>
        <v>365651023</v>
      </c>
      <c r="AJ71" s="298" t="s">
        <v>599</v>
      </c>
      <c r="AK71" s="298"/>
    </row>
    <row r="72" spans="1:37" ht="139" customHeight="1" x14ac:dyDescent="0.2">
      <c r="A72" s="324"/>
      <c r="B72" s="330"/>
      <c r="C72" s="327"/>
      <c r="D72" s="330"/>
      <c r="E72" s="325"/>
      <c r="F72" s="331"/>
      <c r="G72" s="328"/>
      <c r="H72" s="334"/>
      <c r="I72" s="334"/>
      <c r="J72" s="336"/>
      <c r="K72" s="72" t="s">
        <v>493</v>
      </c>
      <c r="L72" s="299"/>
      <c r="M72" s="71" t="s">
        <v>536</v>
      </c>
      <c r="N72" s="40">
        <v>2</v>
      </c>
      <c r="O72" s="40">
        <v>1</v>
      </c>
      <c r="P72" s="40">
        <v>1</v>
      </c>
      <c r="Q72" s="181">
        <v>45519</v>
      </c>
      <c r="R72" s="181">
        <v>45653</v>
      </c>
      <c r="S72" s="122">
        <v>0</v>
      </c>
      <c r="T72" s="40">
        <v>978560</v>
      </c>
      <c r="U72" s="40" t="s">
        <v>554</v>
      </c>
      <c r="V72" s="40" t="s">
        <v>557</v>
      </c>
      <c r="W72" s="51" t="s">
        <v>559</v>
      </c>
      <c r="X72" s="51" t="s">
        <v>560</v>
      </c>
      <c r="Y72" s="40" t="s">
        <v>561</v>
      </c>
      <c r="Z72" s="126" t="s">
        <v>576</v>
      </c>
      <c r="AA72" s="130">
        <v>48000000</v>
      </c>
      <c r="AB72" s="40" t="s">
        <v>77</v>
      </c>
      <c r="AC72" s="40" t="s">
        <v>54</v>
      </c>
      <c r="AD72" s="40" t="s">
        <v>601</v>
      </c>
      <c r="AE72" s="317"/>
      <c r="AF72" s="317"/>
      <c r="AG72" s="317"/>
      <c r="AH72" s="317"/>
      <c r="AI72" s="308"/>
      <c r="AJ72" s="299"/>
      <c r="AK72" s="299"/>
    </row>
    <row r="73" spans="1:37" ht="139" customHeight="1" x14ac:dyDescent="0.2">
      <c r="A73" s="324" t="s">
        <v>289</v>
      </c>
      <c r="B73" s="330"/>
      <c r="C73" s="327"/>
      <c r="D73" s="330"/>
      <c r="E73" s="325"/>
      <c r="F73" s="331"/>
      <c r="G73" s="328" t="s">
        <v>291</v>
      </c>
      <c r="H73" s="334"/>
      <c r="I73" s="334" t="s">
        <v>488</v>
      </c>
      <c r="J73" s="332">
        <v>0.7</v>
      </c>
      <c r="K73" s="73" t="s">
        <v>494</v>
      </c>
      <c r="L73" s="299"/>
      <c r="M73" s="71" t="s">
        <v>536</v>
      </c>
      <c r="N73" s="40">
        <v>2</v>
      </c>
      <c r="O73" s="40">
        <v>0.4</v>
      </c>
      <c r="P73" s="40">
        <v>1.6</v>
      </c>
      <c r="Q73" s="181">
        <v>45519</v>
      </c>
      <c r="R73" s="181">
        <v>45653</v>
      </c>
      <c r="S73" s="122">
        <f t="shared" ref="S73:S80" si="4">+R73-Q73</f>
        <v>134</v>
      </c>
      <c r="T73" s="40">
        <v>978560</v>
      </c>
      <c r="U73" s="40" t="s">
        <v>554</v>
      </c>
      <c r="V73" s="40" t="s">
        <v>557</v>
      </c>
      <c r="W73" s="51" t="s">
        <v>559</v>
      </c>
      <c r="X73" s="51" t="s">
        <v>560</v>
      </c>
      <c r="Y73" s="40" t="s">
        <v>561</v>
      </c>
      <c r="Z73" s="126" t="s">
        <v>595</v>
      </c>
      <c r="AA73" s="130">
        <v>48000000</v>
      </c>
      <c r="AB73" s="40" t="s">
        <v>77</v>
      </c>
      <c r="AC73" s="40" t="s">
        <v>54</v>
      </c>
      <c r="AD73" s="40" t="s">
        <v>601</v>
      </c>
      <c r="AE73" s="317"/>
      <c r="AF73" s="317"/>
      <c r="AG73" s="317"/>
      <c r="AH73" s="317"/>
      <c r="AI73" s="308"/>
      <c r="AJ73" s="299"/>
      <c r="AK73" s="299"/>
    </row>
    <row r="74" spans="1:37" ht="139" customHeight="1" x14ac:dyDescent="0.2">
      <c r="A74" s="324"/>
      <c r="B74" s="330"/>
      <c r="C74" s="327"/>
      <c r="D74" s="330"/>
      <c r="E74" s="325"/>
      <c r="F74" s="331"/>
      <c r="G74" s="328"/>
      <c r="H74" s="334"/>
      <c r="I74" s="334"/>
      <c r="J74" s="333"/>
      <c r="K74" s="73" t="s">
        <v>489</v>
      </c>
      <c r="L74" s="299"/>
      <c r="M74" s="71" t="s">
        <v>536</v>
      </c>
      <c r="N74" s="40">
        <v>2</v>
      </c>
      <c r="O74" s="40">
        <v>0.8</v>
      </c>
      <c r="P74" s="40">
        <v>1.2</v>
      </c>
      <c r="Q74" s="181">
        <v>45519</v>
      </c>
      <c r="R74" s="181">
        <v>45653</v>
      </c>
      <c r="S74" s="122">
        <f t="shared" si="4"/>
        <v>134</v>
      </c>
      <c r="T74" s="40">
        <v>978560</v>
      </c>
      <c r="U74" s="40" t="s">
        <v>554</v>
      </c>
      <c r="V74" s="40" t="s">
        <v>557</v>
      </c>
      <c r="W74" s="51" t="s">
        <v>559</v>
      </c>
      <c r="X74" s="51" t="s">
        <v>560</v>
      </c>
      <c r="Y74" s="40" t="s">
        <v>561</v>
      </c>
      <c r="Z74" s="126"/>
      <c r="AA74" s="130"/>
      <c r="AB74" s="40" t="s">
        <v>77</v>
      </c>
      <c r="AC74" s="40" t="s">
        <v>54</v>
      </c>
      <c r="AD74" s="40" t="s">
        <v>601</v>
      </c>
      <c r="AE74" s="317"/>
      <c r="AF74" s="317"/>
      <c r="AG74" s="317"/>
      <c r="AH74" s="317"/>
      <c r="AI74" s="308"/>
      <c r="AJ74" s="299"/>
      <c r="AK74" s="299"/>
    </row>
    <row r="75" spans="1:37" ht="139" customHeight="1" x14ac:dyDescent="0.2">
      <c r="A75" s="324"/>
      <c r="B75" s="330"/>
      <c r="C75" s="327"/>
      <c r="D75" s="330"/>
      <c r="E75" s="325"/>
      <c r="F75" s="331"/>
      <c r="G75" s="328"/>
      <c r="H75" s="334"/>
      <c r="I75" s="334"/>
      <c r="J75" s="336"/>
      <c r="K75" s="73" t="s">
        <v>490</v>
      </c>
      <c r="L75" s="300"/>
      <c r="M75" s="71" t="s">
        <v>537</v>
      </c>
      <c r="N75" s="40">
        <v>3</v>
      </c>
      <c r="O75" s="40">
        <v>1.1000000000000001</v>
      </c>
      <c r="P75" s="40">
        <v>1.9</v>
      </c>
      <c r="Q75" s="181">
        <v>45519</v>
      </c>
      <c r="R75" s="181">
        <v>45653</v>
      </c>
      <c r="S75" s="122">
        <f t="shared" si="4"/>
        <v>134</v>
      </c>
      <c r="T75" s="40">
        <v>978560</v>
      </c>
      <c r="U75" s="40" t="s">
        <v>554</v>
      </c>
      <c r="V75" s="40" t="s">
        <v>557</v>
      </c>
      <c r="W75" s="51" t="s">
        <v>559</v>
      </c>
      <c r="X75" s="51" t="s">
        <v>560</v>
      </c>
      <c r="Y75" s="40" t="s">
        <v>561</v>
      </c>
      <c r="Z75" s="126" t="s">
        <v>596</v>
      </c>
      <c r="AA75" s="130">
        <v>254000000</v>
      </c>
      <c r="AB75" s="40" t="s">
        <v>77</v>
      </c>
      <c r="AC75" s="40" t="s">
        <v>54</v>
      </c>
      <c r="AD75" s="40" t="s">
        <v>601</v>
      </c>
      <c r="AE75" s="318"/>
      <c r="AF75" s="318"/>
      <c r="AG75" s="318"/>
      <c r="AH75" s="318"/>
      <c r="AI75" s="309"/>
      <c r="AJ75" s="300"/>
      <c r="AK75" s="300"/>
    </row>
    <row r="76" spans="1:37" ht="139" customHeight="1" x14ac:dyDescent="0.2">
      <c r="A76" s="324" t="s">
        <v>292</v>
      </c>
      <c r="B76" s="326" t="s">
        <v>276</v>
      </c>
      <c r="C76" s="327" t="s">
        <v>609</v>
      </c>
      <c r="D76" s="326" t="s">
        <v>284</v>
      </c>
      <c r="E76" s="325" t="s">
        <v>386</v>
      </c>
      <c r="F76" s="323">
        <v>2024130010097</v>
      </c>
      <c r="G76" s="322" t="s">
        <v>391</v>
      </c>
      <c r="H76" s="334" t="s">
        <v>495</v>
      </c>
      <c r="I76" s="334" t="s">
        <v>496</v>
      </c>
      <c r="J76" s="332">
        <v>1</v>
      </c>
      <c r="K76" s="76" t="s">
        <v>550</v>
      </c>
      <c r="L76" s="298" t="s">
        <v>322</v>
      </c>
      <c r="M76" s="71" t="s">
        <v>543</v>
      </c>
      <c r="N76" s="40">
        <v>3</v>
      </c>
      <c r="O76" s="40">
        <v>1</v>
      </c>
      <c r="P76" s="40">
        <v>1.5</v>
      </c>
      <c r="Q76" s="181" t="s">
        <v>322</v>
      </c>
      <c r="R76" s="181" t="s">
        <v>322</v>
      </c>
      <c r="S76" s="122">
        <v>0</v>
      </c>
      <c r="T76" s="40">
        <v>978560</v>
      </c>
      <c r="U76" s="40" t="s">
        <v>554</v>
      </c>
      <c r="V76" s="40" t="s">
        <v>557</v>
      </c>
      <c r="W76" s="51" t="s">
        <v>559</v>
      </c>
      <c r="X76" s="51" t="s">
        <v>560</v>
      </c>
      <c r="Y76" s="40" t="s">
        <v>561</v>
      </c>
      <c r="Z76" s="125" t="s">
        <v>564</v>
      </c>
      <c r="AA76" s="130">
        <v>300000000</v>
      </c>
      <c r="AB76" s="40" t="s">
        <v>77</v>
      </c>
      <c r="AC76" s="40" t="s">
        <v>54</v>
      </c>
      <c r="AD76" s="40" t="s">
        <v>601</v>
      </c>
      <c r="AE76" s="316">
        <v>293005614</v>
      </c>
      <c r="AF76" s="316">
        <v>267671439</v>
      </c>
      <c r="AG76" s="316">
        <v>0</v>
      </c>
      <c r="AH76" s="316">
        <v>0</v>
      </c>
      <c r="AI76" s="307">
        <v>0</v>
      </c>
      <c r="AJ76" s="298" t="s">
        <v>599</v>
      </c>
      <c r="AK76" s="298"/>
    </row>
    <row r="77" spans="1:37" ht="139" customHeight="1" x14ac:dyDescent="0.2">
      <c r="A77" s="324"/>
      <c r="B77" s="326"/>
      <c r="C77" s="327"/>
      <c r="D77" s="326"/>
      <c r="E77" s="325"/>
      <c r="F77" s="323"/>
      <c r="G77" s="322"/>
      <c r="H77" s="334"/>
      <c r="I77" s="334"/>
      <c r="J77" s="333"/>
      <c r="K77" s="76" t="s">
        <v>497</v>
      </c>
      <c r="L77" s="299"/>
      <c r="M77" s="71" t="s">
        <v>543</v>
      </c>
      <c r="N77" s="40">
        <v>0</v>
      </c>
      <c r="O77" s="40">
        <v>0</v>
      </c>
      <c r="P77" s="40">
        <v>0</v>
      </c>
      <c r="Q77" s="181" t="s">
        <v>322</v>
      </c>
      <c r="R77" s="181" t="s">
        <v>322</v>
      </c>
      <c r="S77" s="122">
        <v>0</v>
      </c>
      <c r="T77" s="40">
        <v>978560</v>
      </c>
      <c r="U77" s="40" t="s">
        <v>554</v>
      </c>
      <c r="V77" s="40" t="s">
        <v>557</v>
      </c>
      <c r="W77" s="51" t="s">
        <v>559</v>
      </c>
      <c r="X77" s="51" t="s">
        <v>560</v>
      </c>
      <c r="Y77" s="40" t="s">
        <v>561</v>
      </c>
      <c r="Z77" s="125" t="s">
        <v>565</v>
      </c>
      <c r="AA77" s="130">
        <v>100000000</v>
      </c>
      <c r="AB77" s="40" t="s">
        <v>77</v>
      </c>
      <c r="AC77" s="40" t="s">
        <v>54</v>
      </c>
      <c r="AD77" s="40" t="s">
        <v>601</v>
      </c>
      <c r="AE77" s="317"/>
      <c r="AF77" s="317"/>
      <c r="AG77" s="317"/>
      <c r="AH77" s="317"/>
      <c r="AI77" s="308"/>
      <c r="AJ77" s="299"/>
      <c r="AK77" s="299"/>
    </row>
    <row r="78" spans="1:37" ht="139" customHeight="1" x14ac:dyDescent="0.2">
      <c r="A78" s="324"/>
      <c r="B78" s="326"/>
      <c r="C78" s="327"/>
      <c r="D78" s="326"/>
      <c r="E78" s="325"/>
      <c r="F78" s="323"/>
      <c r="G78" s="322"/>
      <c r="H78" s="334"/>
      <c r="I78" s="334"/>
      <c r="J78" s="333"/>
      <c r="K78" s="76" t="s">
        <v>498</v>
      </c>
      <c r="L78" s="299"/>
      <c r="M78" s="71" t="s">
        <v>544</v>
      </c>
      <c r="N78" s="40">
        <v>0</v>
      </c>
      <c r="O78" s="40">
        <v>0</v>
      </c>
      <c r="P78" s="40">
        <v>0</v>
      </c>
      <c r="Q78" s="181" t="s">
        <v>322</v>
      </c>
      <c r="R78" s="181" t="s">
        <v>322</v>
      </c>
      <c r="S78" s="122">
        <v>0</v>
      </c>
      <c r="T78" s="40">
        <v>978560</v>
      </c>
      <c r="U78" s="40" t="s">
        <v>554</v>
      </c>
      <c r="V78" s="40" t="s">
        <v>557</v>
      </c>
      <c r="W78" s="51" t="s">
        <v>559</v>
      </c>
      <c r="X78" s="51" t="s">
        <v>560</v>
      </c>
      <c r="Y78" s="40" t="s">
        <v>561</v>
      </c>
      <c r="Z78" s="126"/>
      <c r="AA78" s="130">
        <v>0</v>
      </c>
      <c r="AB78" s="40" t="s">
        <v>77</v>
      </c>
      <c r="AC78" s="40" t="s">
        <v>54</v>
      </c>
      <c r="AD78" s="40" t="s">
        <v>601</v>
      </c>
      <c r="AE78" s="317"/>
      <c r="AF78" s="317"/>
      <c r="AG78" s="317"/>
      <c r="AH78" s="317"/>
      <c r="AI78" s="308"/>
      <c r="AJ78" s="299"/>
      <c r="AK78" s="299"/>
    </row>
    <row r="79" spans="1:37" ht="139" customHeight="1" x14ac:dyDescent="0.2">
      <c r="A79" s="324"/>
      <c r="B79" s="326"/>
      <c r="C79" s="327"/>
      <c r="D79" s="326"/>
      <c r="E79" s="325"/>
      <c r="F79" s="323"/>
      <c r="G79" s="322"/>
      <c r="H79" s="334"/>
      <c r="I79" s="334"/>
      <c r="J79" s="333"/>
      <c r="K79" s="76" t="s">
        <v>499</v>
      </c>
      <c r="L79" s="299"/>
      <c r="M79" s="71" t="s">
        <v>536</v>
      </c>
      <c r="N79" s="40">
        <v>2</v>
      </c>
      <c r="O79" s="40">
        <v>0</v>
      </c>
      <c r="P79" s="40">
        <v>2</v>
      </c>
      <c r="Q79" s="181">
        <v>45519</v>
      </c>
      <c r="R79" s="181">
        <v>45653</v>
      </c>
      <c r="S79" s="122">
        <f t="shared" si="4"/>
        <v>134</v>
      </c>
      <c r="T79" s="40">
        <v>978560</v>
      </c>
      <c r="U79" s="40" t="s">
        <v>554</v>
      </c>
      <c r="V79" s="40" t="s">
        <v>557</v>
      </c>
      <c r="W79" s="51" t="s">
        <v>559</v>
      </c>
      <c r="X79" s="51" t="s">
        <v>560</v>
      </c>
      <c r="Y79" s="40" t="s">
        <v>561</v>
      </c>
      <c r="Z79" s="125" t="s">
        <v>566</v>
      </c>
      <c r="AA79" s="130">
        <v>300000000</v>
      </c>
      <c r="AB79" s="40" t="s">
        <v>77</v>
      </c>
      <c r="AC79" s="40" t="s">
        <v>54</v>
      </c>
      <c r="AD79" s="40" t="s">
        <v>601</v>
      </c>
      <c r="AE79" s="317"/>
      <c r="AF79" s="317"/>
      <c r="AG79" s="317"/>
      <c r="AH79" s="317"/>
      <c r="AI79" s="308"/>
      <c r="AJ79" s="299"/>
      <c r="AK79" s="299"/>
    </row>
    <row r="80" spans="1:37" ht="128" x14ac:dyDescent="0.2">
      <c r="A80" s="324"/>
      <c r="B80" s="326"/>
      <c r="C80" s="327"/>
      <c r="D80" s="326"/>
      <c r="E80" s="325"/>
      <c r="F80" s="323"/>
      <c r="G80" s="322"/>
      <c r="H80" s="334"/>
      <c r="I80" s="334"/>
      <c r="J80" s="336"/>
      <c r="K80" s="76" t="s">
        <v>500</v>
      </c>
      <c r="L80" s="300"/>
      <c r="M80" s="71" t="s">
        <v>536</v>
      </c>
      <c r="N80" s="40">
        <v>2</v>
      </c>
      <c r="O80" s="40">
        <v>0</v>
      </c>
      <c r="P80" s="40">
        <v>2</v>
      </c>
      <c r="Q80" s="181">
        <v>45519</v>
      </c>
      <c r="R80" s="181">
        <v>45653</v>
      </c>
      <c r="S80" s="122">
        <f t="shared" si="4"/>
        <v>134</v>
      </c>
      <c r="T80" s="40">
        <v>978560</v>
      </c>
      <c r="U80" s="40" t="s">
        <v>554</v>
      </c>
      <c r="V80" s="40" t="s">
        <v>557</v>
      </c>
      <c r="W80" s="51" t="s">
        <v>559</v>
      </c>
      <c r="X80" s="51" t="s">
        <v>560</v>
      </c>
      <c r="Y80" s="40" t="s">
        <v>561</v>
      </c>
      <c r="Z80" s="46" t="s">
        <v>567</v>
      </c>
      <c r="AA80" s="130">
        <v>300000000</v>
      </c>
      <c r="AB80" s="40" t="s">
        <v>77</v>
      </c>
      <c r="AC80" s="40" t="s">
        <v>54</v>
      </c>
      <c r="AD80" s="40" t="s">
        <v>601</v>
      </c>
      <c r="AE80" s="318"/>
      <c r="AF80" s="318"/>
      <c r="AG80" s="318"/>
      <c r="AH80" s="318"/>
      <c r="AI80" s="309"/>
      <c r="AJ80" s="300"/>
      <c r="AK80" s="300"/>
    </row>
    <row r="81" spans="2:36" ht="15" customHeight="1" x14ac:dyDescent="0.2">
      <c r="B81" s="79"/>
      <c r="D81" s="79"/>
      <c r="F81" s="78"/>
      <c r="G81" s="77"/>
      <c r="Q81" s="123"/>
    </row>
    <row r="82" spans="2:36" x14ac:dyDescent="0.2">
      <c r="Q82" s="124"/>
      <c r="AE82" s="238">
        <f t="shared" ref="AE82:AG82" si="5">SUM(AE9:AE80)</f>
        <v>11932796971</v>
      </c>
      <c r="AF82" s="238">
        <f t="shared" si="5"/>
        <v>25503146468</v>
      </c>
      <c r="AG82" s="443">
        <f t="shared" si="5"/>
        <v>7069839798</v>
      </c>
      <c r="AH82" s="443">
        <f>SUM(AH9:AH80)</f>
        <v>4440079817</v>
      </c>
      <c r="AI82" s="444">
        <f>SUM(AI9:AI80)</f>
        <v>8838822910</v>
      </c>
      <c r="AJ82" s="239">
        <f>+SUM(AG82:AI82)/AF82</f>
        <v>0.7978914503954454</v>
      </c>
    </row>
    <row r="83" spans="2:36" x14ac:dyDescent="0.2">
      <c r="N83" s="244"/>
      <c r="O83" s="244"/>
      <c r="P83" s="244"/>
      <c r="Q83" s="124"/>
      <c r="AF83" s="240"/>
      <c r="AH83" s="239"/>
      <c r="AI83" s="239"/>
    </row>
    <row r="84" spans="2:36" x14ac:dyDescent="0.2">
      <c r="Q84" s="245"/>
    </row>
    <row r="85" spans="2:36" x14ac:dyDescent="0.2">
      <c r="Q85" s="124"/>
    </row>
  </sheetData>
  <autoFilter ref="A8:AK80" xr:uid="{45CAA4A3-3F9B-4014-BE54-536C3C1934B2}"/>
  <mergeCells count="268">
    <mergeCell ref="AH69:AH70"/>
    <mergeCell ref="AH71:AH75"/>
    <mergeCell ref="AH76:AH80"/>
    <mergeCell ref="AH9:AH20"/>
    <mergeCell ref="AH21:AH24"/>
    <mergeCell ref="AH25:AH30"/>
    <mergeCell ref="AH31:AH35"/>
    <mergeCell ref="AH36:AH38"/>
    <mergeCell ref="AH39:AH44"/>
    <mergeCell ref="AH45:AH48"/>
    <mergeCell ref="AH49:AH55"/>
    <mergeCell ref="AH56:AH68"/>
    <mergeCell ref="M39:M40"/>
    <mergeCell ref="Q39:Q40"/>
    <mergeCell ref="R39:R40"/>
    <mergeCell ref="S39:S40"/>
    <mergeCell ref="G31:G35"/>
    <mergeCell ref="F36:F38"/>
    <mergeCell ref="G36:G38"/>
    <mergeCell ref="E31:E35"/>
    <mergeCell ref="J31:J32"/>
    <mergeCell ref="J33:J35"/>
    <mergeCell ref="AF1:AI1"/>
    <mergeCell ref="AF2:AI2"/>
    <mergeCell ref="AF3:AI3"/>
    <mergeCell ref="AF4:AI4"/>
    <mergeCell ref="C1:AE1"/>
    <mergeCell ref="C2:AE2"/>
    <mergeCell ref="C3:AE3"/>
    <mergeCell ref="C4:AE4"/>
    <mergeCell ref="A6:V7"/>
    <mergeCell ref="A5:B5"/>
    <mergeCell ref="A1:B4"/>
    <mergeCell ref="W6:AB7"/>
    <mergeCell ref="C5:AI5"/>
    <mergeCell ref="AC6:AI7"/>
    <mergeCell ref="J21:J24"/>
    <mergeCell ref="L9:L20"/>
    <mergeCell ref="L21:L24"/>
    <mergeCell ref="J9:J15"/>
    <mergeCell ref="I16:I18"/>
    <mergeCell ref="I19:I20"/>
    <mergeCell ref="J16:J18"/>
    <mergeCell ref="J19:J20"/>
    <mergeCell ref="A9:A20"/>
    <mergeCell ref="D9:D15"/>
    <mergeCell ref="D16:D18"/>
    <mergeCell ref="D19:D20"/>
    <mergeCell ref="C9:C20"/>
    <mergeCell ref="E9:E20"/>
    <mergeCell ref="B9:B20"/>
    <mergeCell ref="F9:F20"/>
    <mergeCell ref="G9:G20"/>
    <mergeCell ref="H9:H15"/>
    <mergeCell ref="H16:H18"/>
    <mergeCell ref="H19:H20"/>
    <mergeCell ref="I9:I15"/>
    <mergeCell ref="A21:A24"/>
    <mergeCell ref="B21:B24"/>
    <mergeCell ref="C21:C24"/>
    <mergeCell ref="D21:D24"/>
    <mergeCell ref="E21:E24"/>
    <mergeCell ref="F21:F24"/>
    <mergeCell ref="G21:G24"/>
    <mergeCell ref="H21:H24"/>
    <mergeCell ref="I21:I24"/>
    <mergeCell ref="D36:D38"/>
    <mergeCell ref="E36:E38"/>
    <mergeCell ref="H31:H32"/>
    <mergeCell ref="H33:H35"/>
    <mergeCell ref="I31:I32"/>
    <mergeCell ref="I33:I35"/>
    <mergeCell ref="A25:A30"/>
    <mergeCell ref="D31:D32"/>
    <mergeCell ref="C31:C35"/>
    <mergeCell ref="B31:B35"/>
    <mergeCell ref="A31:A35"/>
    <mergeCell ref="D33:D35"/>
    <mergeCell ref="J25:J30"/>
    <mergeCell ref="I25:I30"/>
    <mergeCell ref="H25:H30"/>
    <mergeCell ref="G25:G30"/>
    <mergeCell ref="F25:F30"/>
    <mergeCell ref="E25:E30"/>
    <mergeCell ref="B25:B30"/>
    <mergeCell ref="C25:C30"/>
    <mergeCell ref="D25:D30"/>
    <mergeCell ref="F31:F35"/>
    <mergeCell ref="J45:J48"/>
    <mergeCell ref="A45:A48"/>
    <mergeCell ref="B45:B48"/>
    <mergeCell ref="C45:C48"/>
    <mergeCell ref="G45:G48"/>
    <mergeCell ref="F45:F48"/>
    <mergeCell ref="E45:E48"/>
    <mergeCell ref="D45:D48"/>
    <mergeCell ref="J36:J38"/>
    <mergeCell ref="I36:I38"/>
    <mergeCell ref="H36:H38"/>
    <mergeCell ref="A39:A44"/>
    <mergeCell ref="B39:B44"/>
    <mergeCell ref="C39:C44"/>
    <mergeCell ref="D39:D44"/>
    <mergeCell ref="E39:E44"/>
    <mergeCell ref="F39:F44"/>
    <mergeCell ref="G39:G44"/>
    <mergeCell ref="H39:H44"/>
    <mergeCell ref="I39:I44"/>
    <mergeCell ref="J39:J44"/>
    <mergeCell ref="A36:A38"/>
    <mergeCell ref="B36:B38"/>
    <mergeCell ref="C36:C38"/>
    <mergeCell ref="I45:I48"/>
    <mergeCell ref="H53:H55"/>
    <mergeCell ref="H49:H52"/>
    <mergeCell ref="I49:I52"/>
    <mergeCell ref="I53:I55"/>
    <mergeCell ref="D53:D55"/>
    <mergeCell ref="C53:C55"/>
    <mergeCell ref="B53:B55"/>
    <mergeCell ref="E49:E55"/>
    <mergeCell ref="D49:D52"/>
    <mergeCell ref="C49:C52"/>
    <mergeCell ref="B49:B52"/>
    <mergeCell ref="H45:H48"/>
    <mergeCell ref="J49:J52"/>
    <mergeCell ref="J53:J55"/>
    <mergeCell ref="A49:A55"/>
    <mergeCell ref="A56:A68"/>
    <mergeCell ref="D56:D60"/>
    <mergeCell ref="C56:C60"/>
    <mergeCell ref="B56:B60"/>
    <mergeCell ref="D61:D64"/>
    <mergeCell ref="C61:C64"/>
    <mergeCell ref="B61:B64"/>
    <mergeCell ref="D65:D68"/>
    <mergeCell ref="C65:C68"/>
    <mergeCell ref="B65:B68"/>
    <mergeCell ref="E56:E68"/>
    <mergeCell ref="F56:F68"/>
    <mergeCell ref="G56:G68"/>
    <mergeCell ref="G49:G55"/>
    <mergeCell ref="F49:F55"/>
    <mergeCell ref="J56:J60"/>
    <mergeCell ref="J61:J64"/>
    <mergeCell ref="J65:J68"/>
    <mergeCell ref="A69:A70"/>
    <mergeCell ref="G69:G70"/>
    <mergeCell ref="F69:F70"/>
    <mergeCell ref="E69:E70"/>
    <mergeCell ref="D69:D70"/>
    <mergeCell ref="C69:C70"/>
    <mergeCell ref="B69:B70"/>
    <mergeCell ref="H69:H70"/>
    <mergeCell ref="I69:I70"/>
    <mergeCell ref="J69:J70"/>
    <mergeCell ref="H56:H60"/>
    <mergeCell ref="I56:I60"/>
    <mergeCell ref="H61:H64"/>
    <mergeCell ref="I61:I64"/>
    <mergeCell ref="H65:H68"/>
    <mergeCell ref="I65:I68"/>
    <mergeCell ref="H76:H80"/>
    <mergeCell ref="I76:I80"/>
    <mergeCell ref="J76:J80"/>
    <mergeCell ref="H71:H75"/>
    <mergeCell ref="I71:I72"/>
    <mergeCell ref="I73:I75"/>
    <mergeCell ref="J71:J72"/>
    <mergeCell ref="J73:J75"/>
    <mergeCell ref="G76:G80"/>
    <mergeCell ref="F76:F80"/>
    <mergeCell ref="A71:A72"/>
    <mergeCell ref="A73:A75"/>
    <mergeCell ref="A76:A80"/>
    <mergeCell ref="E76:E80"/>
    <mergeCell ref="D76:D80"/>
    <mergeCell ref="C76:C80"/>
    <mergeCell ref="B76:B80"/>
    <mergeCell ref="G73:G75"/>
    <mergeCell ref="B71:B75"/>
    <mergeCell ref="F71:F75"/>
    <mergeCell ref="E71:E75"/>
    <mergeCell ref="D71:D75"/>
    <mergeCell ref="C71:C75"/>
    <mergeCell ref="G71:G72"/>
    <mergeCell ref="L49:L55"/>
    <mergeCell ref="L56:L68"/>
    <mergeCell ref="L69:L70"/>
    <mergeCell ref="L71:L75"/>
    <mergeCell ref="L76:L80"/>
    <mergeCell ref="L25:L30"/>
    <mergeCell ref="L31:L35"/>
    <mergeCell ref="L36:L38"/>
    <mergeCell ref="L39:L44"/>
    <mergeCell ref="L45:L48"/>
    <mergeCell ref="AE56:AE68"/>
    <mergeCell ref="AE69:AE70"/>
    <mergeCell ref="AE71:AE75"/>
    <mergeCell ref="AE76:AE80"/>
    <mergeCell ref="AF9:AF20"/>
    <mergeCell ref="AF36:AF38"/>
    <mergeCell ref="AF39:AF44"/>
    <mergeCell ref="AF45:AF48"/>
    <mergeCell ref="AF49:AF55"/>
    <mergeCell ref="AF56:AF68"/>
    <mergeCell ref="AF69:AF70"/>
    <mergeCell ref="AF71:AF75"/>
    <mergeCell ref="AF76:AF80"/>
    <mergeCell ref="AE9:AE20"/>
    <mergeCell ref="AE36:AE38"/>
    <mergeCell ref="AE39:AE44"/>
    <mergeCell ref="AE45:AE48"/>
    <mergeCell ref="AE49:AE55"/>
    <mergeCell ref="AF21:AF24"/>
    <mergeCell ref="AF25:AF30"/>
    <mergeCell ref="AF31:AF35"/>
    <mergeCell ref="AE21:AE24"/>
    <mergeCell ref="AE25:AE30"/>
    <mergeCell ref="AE31:AE35"/>
    <mergeCell ref="AG56:AG68"/>
    <mergeCell ref="AG69:AG70"/>
    <mergeCell ref="AG71:AG75"/>
    <mergeCell ref="AG76:AG80"/>
    <mergeCell ref="AG9:AG20"/>
    <mergeCell ref="AG36:AG38"/>
    <mergeCell ref="AG39:AG44"/>
    <mergeCell ref="AG45:AG48"/>
    <mergeCell ref="AG49:AG55"/>
    <mergeCell ref="AG21:AG24"/>
    <mergeCell ref="AG25:AG30"/>
    <mergeCell ref="AG31:AG35"/>
    <mergeCell ref="AI9:AI20"/>
    <mergeCell ref="AI36:AI38"/>
    <mergeCell ref="AI39:AI44"/>
    <mergeCell ref="AI45:AI48"/>
    <mergeCell ref="AI49:AI55"/>
    <mergeCell ref="AI56:AI68"/>
    <mergeCell ref="AI69:AI70"/>
    <mergeCell ref="AI71:AI75"/>
    <mergeCell ref="AI76:AI80"/>
    <mergeCell ref="AI21:AI24"/>
    <mergeCell ref="AI25:AI30"/>
    <mergeCell ref="AI31:AI35"/>
    <mergeCell ref="AJ71:AJ75"/>
    <mergeCell ref="AJ76:AJ80"/>
    <mergeCell ref="AK9:AK20"/>
    <mergeCell ref="AK21:AK24"/>
    <mergeCell ref="AK25:AK30"/>
    <mergeCell ref="AK31:AK35"/>
    <mergeCell ref="AK36:AK38"/>
    <mergeCell ref="AK39:AK44"/>
    <mergeCell ref="AK45:AK48"/>
    <mergeCell ref="AK49:AK55"/>
    <mergeCell ref="AK56:AK68"/>
    <mergeCell ref="AK69:AK70"/>
    <mergeCell ref="AK71:AK75"/>
    <mergeCell ref="AK76:AK80"/>
    <mergeCell ref="AJ39:AJ44"/>
    <mergeCell ref="AJ45:AJ48"/>
    <mergeCell ref="AJ49:AJ55"/>
    <mergeCell ref="AJ56:AJ68"/>
    <mergeCell ref="AJ69:AJ70"/>
    <mergeCell ref="AJ9:AJ20"/>
    <mergeCell ref="AJ21:AJ24"/>
    <mergeCell ref="AJ25:AJ30"/>
    <mergeCell ref="AJ31:AJ35"/>
    <mergeCell ref="AJ36:AJ38"/>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3F5AFE7-0648-4BC3-B595-23D9432F3963}">
          <x14:formula1>
            <xm:f>ANEXO1!$F$15:$F$22</xm:f>
          </x14:formula1>
          <xm:sqref>L81:L88</xm:sqref>
        </x14:dataValidation>
        <x14:dataValidation type="list" allowBlank="1" showInputMessage="1" showErrorMessage="1" xr:uid="{E5C257DB-CEFB-FF45-8C9C-FA5830FF32B5}">
          <x14:formula1>
            <xm:f>ANEXO1!$F$15:$F$23</xm:f>
          </x14:formula1>
          <xm:sqref>L9:L80</xm:sqref>
        </x14:dataValidation>
        <x14:dataValidation type="list" allowBlank="1" showInputMessage="1" showErrorMessage="1" xr:uid="{3BF56AEF-E26E-4674-BF29-26E9E58D49F0}">
          <x14:formula1>
            <xm:f>ANEXO1!$A$2:$A$21</xm:f>
          </x14:formula1>
          <xm:sqref>AB9:AB80</xm:sqref>
        </x14:dataValidation>
        <x14:dataValidation type="list" allowBlank="1" showInputMessage="1" showErrorMessage="1" xr:uid="{585F26FA-142C-4EF2-9E2D-B1B94565E479}">
          <x14:formula1>
            <xm:f>ANEXO1!$F$2:$F$7</xm:f>
          </x14:formula1>
          <xm:sqref>AC20:AC80</xm:sqref>
        </x14:dataValidation>
        <x14:dataValidation type="list" allowBlank="1" showInputMessage="1" showErrorMessage="1" xr:uid="{3602F9B8-A059-CA44-9C32-ED2C3C7F6671}">
          <x14:formula1>
            <xm:f>ANEXO1!$H$10:$H$11</xm:f>
          </x14:formula1>
          <xm:sqref>Y21:Y80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3203125" defaultRowHeight="15" x14ac:dyDescent="0.2"/>
  <cols>
    <col min="1" max="1" width="20.6640625" customWidth="1"/>
    <col min="2" max="2" width="25" customWidth="1"/>
    <col min="3" max="3" width="19.6640625" customWidth="1"/>
    <col min="4" max="4" width="20.33203125" customWidth="1"/>
    <col min="5" max="6" width="22.83203125" customWidth="1"/>
    <col min="7" max="7" width="25.1640625" customWidth="1"/>
  </cols>
  <sheetData>
    <row r="2" spans="1:7" x14ac:dyDescent="0.2">
      <c r="A2" s="435" t="s">
        <v>37</v>
      </c>
      <c r="B2" s="436"/>
      <c r="C2" s="436"/>
      <c r="D2" s="436"/>
      <c r="E2" s="436"/>
      <c r="F2" s="436"/>
      <c r="G2" s="437"/>
    </row>
    <row r="3" spans="1:7" s="6" customFormat="1" x14ac:dyDescent="0.2">
      <c r="A3" s="31" t="s">
        <v>38</v>
      </c>
      <c r="B3" s="432" t="s">
        <v>39</v>
      </c>
      <c r="C3" s="432"/>
      <c r="D3" s="432"/>
      <c r="E3" s="432"/>
      <c r="F3" s="432"/>
      <c r="G3" s="33" t="s">
        <v>40</v>
      </c>
    </row>
    <row r="4" spans="1:7" ht="12.75" customHeight="1" x14ac:dyDescent="0.2">
      <c r="A4" s="34">
        <v>45489</v>
      </c>
      <c r="B4" s="433" t="s">
        <v>223</v>
      </c>
      <c r="C4" s="433"/>
      <c r="D4" s="433"/>
      <c r="E4" s="433"/>
      <c r="F4" s="433"/>
      <c r="G4" s="35" t="s">
        <v>224</v>
      </c>
    </row>
    <row r="5" spans="1:7" ht="12.75" customHeight="1" x14ac:dyDescent="0.2">
      <c r="A5" s="36"/>
      <c r="B5" s="433"/>
      <c r="C5" s="433"/>
      <c r="D5" s="433"/>
      <c r="E5" s="433"/>
      <c r="F5" s="433"/>
      <c r="G5" s="35"/>
    </row>
    <row r="6" spans="1:7" x14ac:dyDescent="0.2">
      <c r="A6" s="36"/>
      <c r="B6" s="434"/>
      <c r="C6" s="434"/>
      <c r="D6" s="434"/>
      <c r="E6" s="434"/>
      <c r="F6" s="434"/>
      <c r="G6" s="38"/>
    </row>
    <row r="7" spans="1:7" x14ac:dyDescent="0.2">
      <c r="A7" s="36"/>
      <c r="B7" s="434"/>
      <c r="C7" s="434"/>
      <c r="D7" s="434"/>
      <c r="E7" s="434"/>
      <c r="F7" s="434"/>
      <c r="G7" s="38"/>
    </row>
    <row r="8" spans="1:7" x14ac:dyDescent="0.2">
      <c r="A8" s="36"/>
      <c r="B8" s="37"/>
      <c r="C8" s="37"/>
      <c r="D8" s="37"/>
      <c r="E8" s="37"/>
      <c r="F8" s="37"/>
      <c r="G8" s="38"/>
    </row>
    <row r="9" spans="1:7" x14ac:dyDescent="0.2">
      <c r="A9" s="428" t="s">
        <v>225</v>
      </c>
      <c r="B9" s="429"/>
      <c r="C9" s="429"/>
      <c r="D9" s="429"/>
      <c r="E9" s="429"/>
      <c r="F9" s="429"/>
      <c r="G9" s="430"/>
    </row>
    <row r="10" spans="1:7" s="6" customFormat="1" x14ac:dyDescent="0.2">
      <c r="A10" s="32"/>
      <c r="B10" s="432" t="s">
        <v>41</v>
      </c>
      <c r="C10" s="432"/>
      <c r="D10" s="432" t="s">
        <v>42</v>
      </c>
      <c r="E10" s="432"/>
      <c r="F10" s="32" t="s">
        <v>38</v>
      </c>
      <c r="G10" s="32" t="s">
        <v>43</v>
      </c>
    </row>
    <row r="11" spans="1:7" x14ac:dyDescent="0.2">
      <c r="A11" s="39" t="s">
        <v>44</v>
      </c>
      <c r="B11" s="433" t="s">
        <v>45</v>
      </c>
      <c r="C11" s="433"/>
      <c r="D11" s="431" t="s">
        <v>46</v>
      </c>
      <c r="E11" s="431"/>
      <c r="F11" s="36" t="s">
        <v>79</v>
      </c>
      <c r="G11" s="38"/>
    </row>
    <row r="12" spans="1:7" x14ac:dyDescent="0.2">
      <c r="A12" s="39" t="s">
        <v>47</v>
      </c>
      <c r="B12" s="431" t="s">
        <v>48</v>
      </c>
      <c r="C12" s="431"/>
      <c r="D12" s="431" t="s">
        <v>80</v>
      </c>
      <c r="E12" s="431"/>
      <c r="F12" s="36" t="s">
        <v>79</v>
      </c>
      <c r="G12" s="38"/>
    </row>
    <row r="13" spans="1:7" x14ac:dyDescent="0.2">
      <c r="A13" s="39" t="s">
        <v>49</v>
      </c>
      <c r="B13" s="431" t="s">
        <v>48</v>
      </c>
      <c r="C13" s="431"/>
      <c r="D13" s="431" t="s">
        <v>80</v>
      </c>
      <c r="E13" s="431"/>
      <c r="F13" s="36" t="s">
        <v>79</v>
      </c>
      <c r="G13" s="38"/>
    </row>
    <row r="14" spans="1:7" ht="45" customHeight="1" x14ac:dyDescent="0.2"/>
    <row r="15" spans="1:7" ht="45" customHeight="1" x14ac:dyDescent="0.2"/>
    <row r="16" spans="1:7" ht="45" customHeight="1" x14ac:dyDescent="0.2"/>
    <row r="17" ht="45" customHeight="1" x14ac:dyDescent="0.2"/>
    <row r="18" ht="45" customHeight="1" x14ac:dyDescent="0.2"/>
    <row r="19" ht="45" customHeight="1" x14ac:dyDescent="0.2"/>
    <row r="20" ht="45" customHeight="1" x14ac:dyDescent="0.2"/>
    <row r="21" ht="45" customHeight="1" x14ac:dyDescent="0.2"/>
    <row r="22" ht="45" customHeight="1" x14ac:dyDescent="0.2"/>
    <row r="23" ht="45" customHeight="1" x14ac:dyDescent="0.2"/>
    <row r="24" ht="45" customHeight="1" x14ac:dyDescent="0.2"/>
    <row r="25" ht="45" customHeight="1" x14ac:dyDescent="0.2"/>
    <row r="26" ht="45" customHeight="1" x14ac:dyDescent="0.2"/>
    <row r="27" ht="45" customHeight="1" x14ac:dyDescent="0.2"/>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selection activeCell="H9" sqref="H9"/>
    </sheetView>
  </sheetViews>
  <sheetFormatPr baseColWidth="10" defaultColWidth="10.83203125" defaultRowHeight="15" x14ac:dyDescent="0.2"/>
  <cols>
    <col min="1" max="1" width="55.33203125" customWidth="1"/>
    <col min="5" max="5" width="20.1640625" customWidth="1"/>
    <col min="6" max="6" width="34.6640625" customWidth="1"/>
    <col min="8" max="8" width="32.5" bestFit="1" customWidth="1"/>
  </cols>
  <sheetData>
    <row r="1" spans="1:8" ht="52.5" customHeight="1" x14ac:dyDescent="0.2">
      <c r="A1" s="29" t="s">
        <v>50</v>
      </c>
      <c r="E1" s="7" t="s">
        <v>51</v>
      </c>
      <c r="F1" s="7" t="s">
        <v>52</v>
      </c>
    </row>
    <row r="2" spans="1:8" ht="25.5" customHeight="1" x14ac:dyDescent="0.2">
      <c r="A2" s="28" t="s">
        <v>53</v>
      </c>
      <c r="E2" s="8">
        <v>0</v>
      </c>
      <c r="F2" s="9" t="s">
        <v>54</v>
      </c>
    </row>
    <row r="3" spans="1:8" ht="45" customHeight="1" x14ac:dyDescent="0.2">
      <c r="A3" s="28" t="s">
        <v>55</v>
      </c>
      <c r="E3" s="8">
        <v>1</v>
      </c>
      <c r="F3" s="9" t="s">
        <v>56</v>
      </c>
    </row>
    <row r="4" spans="1:8" ht="45" customHeight="1" x14ac:dyDescent="0.2">
      <c r="A4" s="28" t="s">
        <v>57</v>
      </c>
      <c r="E4" s="8">
        <v>2</v>
      </c>
      <c r="F4" s="9" t="s">
        <v>58</v>
      </c>
    </row>
    <row r="5" spans="1:8" ht="45" customHeight="1" x14ac:dyDescent="0.2">
      <c r="A5" s="28" t="s">
        <v>59</v>
      </c>
      <c r="E5" s="8">
        <v>3</v>
      </c>
      <c r="F5" s="9" t="s">
        <v>60</v>
      </c>
    </row>
    <row r="6" spans="1:8" ht="45" customHeight="1" x14ac:dyDescent="0.2">
      <c r="A6" s="28" t="s">
        <v>61</v>
      </c>
      <c r="E6" s="8">
        <v>4</v>
      </c>
      <c r="F6" s="9" t="s">
        <v>62</v>
      </c>
    </row>
    <row r="7" spans="1:8" ht="45" customHeight="1" x14ac:dyDescent="0.2">
      <c r="A7" s="28" t="s">
        <v>63</v>
      </c>
      <c r="E7" s="8">
        <v>5</v>
      </c>
      <c r="F7" s="9" t="s">
        <v>64</v>
      </c>
    </row>
    <row r="8" spans="1:8" ht="45" customHeight="1" x14ac:dyDescent="0.2">
      <c r="A8" s="28" t="s">
        <v>65</v>
      </c>
    </row>
    <row r="9" spans="1:8" ht="45" customHeight="1" x14ac:dyDescent="0.2">
      <c r="A9" s="28" t="s">
        <v>66</v>
      </c>
      <c r="F9" s="7" t="s">
        <v>177</v>
      </c>
      <c r="H9" s="7" t="s">
        <v>563</v>
      </c>
    </row>
    <row r="10" spans="1:8" ht="45" customHeight="1" x14ac:dyDescent="0.2">
      <c r="A10" s="28" t="s">
        <v>67</v>
      </c>
      <c r="F10" s="56" t="s">
        <v>372</v>
      </c>
      <c r="H10" s="56" t="s">
        <v>561</v>
      </c>
    </row>
    <row r="11" spans="1:8" ht="45" customHeight="1" x14ac:dyDescent="0.2">
      <c r="A11" s="28" t="s">
        <v>68</v>
      </c>
      <c r="F11" s="56" t="s">
        <v>373</v>
      </c>
      <c r="H11" s="56" t="s">
        <v>562</v>
      </c>
    </row>
    <row r="12" spans="1:8" ht="45" customHeight="1" x14ac:dyDescent="0.2">
      <c r="A12" s="28" t="s">
        <v>69</v>
      </c>
      <c r="F12" s="56" t="s">
        <v>374</v>
      </c>
    </row>
    <row r="13" spans="1:8" ht="45" customHeight="1" x14ac:dyDescent="0.2">
      <c r="A13" s="28" t="s">
        <v>70</v>
      </c>
    </row>
    <row r="14" spans="1:8" ht="45" customHeight="1" x14ac:dyDescent="0.2">
      <c r="A14" s="28" t="s">
        <v>71</v>
      </c>
      <c r="F14" s="7" t="s">
        <v>210</v>
      </c>
    </row>
    <row r="15" spans="1:8" ht="45" customHeight="1" x14ac:dyDescent="0.2">
      <c r="A15" s="28" t="s">
        <v>72</v>
      </c>
      <c r="F15" t="s">
        <v>211</v>
      </c>
    </row>
    <row r="16" spans="1:8" ht="45" customHeight="1" x14ac:dyDescent="0.2">
      <c r="A16" s="28" t="s">
        <v>73</v>
      </c>
      <c r="F16" t="s">
        <v>207</v>
      </c>
    </row>
    <row r="17" spans="1:6" ht="45" customHeight="1" x14ac:dyDescent="0.2">
      <c r="A17" s="28" t="s">
        <v>74</v>
      </c>
      <c r="F17" t="s">
        <v>215</v>
      </c>
    </row>
    <row r="18" spans="1:6" ht="45" customHeight="1" x14ac:dyDescent="0.2">
      <c r="A18" s="28" t="s">
        <v>75</v>
      </c>
      <c r="F18" t="s">
        <v>208</v>
      </c>
    </row>
    <row r="19" spans="1:6" ht="45" customHeight="1" x14ac:dyDescent="0.2">
      <c r="A19" s="28" t="s">
        <v>76</v>
      </c>
      <c r="F19" t="s">
        <v>209</v>
      </c>
    </row>
    <row r="20" spans="1:6" ht="45" customHeight="1" x14ac:dyDescent="0.2">
      <c r="A20" s="28" t="s">
        <v>77</v>
      </c>
      <c r="F20" t="s">
        <v>212</v>
      </c>
    </row>
    <row r="21" spans="1:6" ht="45" customHeight="1" x14ac:dyDescent="0.2">
      <c r="A21" s="28" t="s">
        <v>78</v>
      </c>
      <c r="F21" t="s">
        <v>213</v>
      </c>
    </row>
    <row r="22" spans="1:6" ht="45" customHeight="1" x14ac:dyDescent="0.2">
      <c r="F22" t="s">
        <v>214</v>
      </c>
    </row>
    <row r="23" spans="1:6" ht="45" customHeight="1" x14ac:dyDescent="0.2">
      <c r="F23" t="s">
        <v>322</v>
      </c>
    </row>
    <row r="24" spans="1:6" ht="45" customHeight="1" x14ac:dyDescent="0.2"/>
    <row r="25" spans="1:6" ht="45" customHeight="1" x14ac:dyDescent="0.2"/>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6F99-23AA-DC49-B61C-9146693B4258}">
  <dimension ref="A3:C46"/>
  <sheetViews>
    <sheetView workbookViewId="0">
      <selection activeCell="B35" sqref="B35:B36"/>
    </sheetView>
  </sheetViews>
  <sheetFormatPr baseColWidth="10" defaultRowHeight="15" x14ac:dyDescent="0.2"/>
  <cols>
    <col min="1" max="1" width="67" customWidth="1"/>
    <col min="2" max="2" width="65.5" bestFit="1" customWidth="1"/>
    <col min="3" max="3" width="72.1640625" customWidth="1"/>
  </cols>
  <sheetData>
    <row r="3" spans="1:1" x14ac:dyDescent="0.2">
      <c r="A3" s="151" t="s">
        <v>624</v>
      </c>
    </row>
    <row r="4" spans="1:1" x14ac:dyDescent="0.2">
      <c r="A4" s="152" t="s">
        <v>248</v>
      </c>
    </row>
    <row r="5" spans="1:1" x14ac:dyDescent="0.2">
      <c r="A5" s="153" t="s">
        <v>381</v>
      </c>
    </row>
    <row r="6" spans="1:1" x14ac:dyDescent="0.2">
      <c r="A6" s="153" t="s">
        <v>380</v>
      </c>
    </row>
    <row r="7" spans="1:1" x14ac:dyDescent="0.2">
      <c r="A7" s="152" t="s">
        <v>371</v>
      </c>
    </row>
    <row r="8" spans="1:1" x14ac:dyDescent="0.2">
      <c r="A8" s="153" t="s">
        <v>388</v>
      </c>
    </row>
    <row r="9" spans="1:1" x14ac:dyDescent="0.2">
      <c r="A9" s="152" t="s">
        <v>230</v>
      </c>
    </row>
    <row r="10" spans="1:1" x14ac:dyDescent="0.2">
      <c r="A10" s="153" t="s">
        <v>378</v>
      </c>
    </row>
    <row r="11" spans="1:1" x14ac:dyDescent="0.2">
      <c r="A11" s="153" t="s">
        <v>379</v>
      </c>
    </row>
    <row r="12" spans="1:1" x14ac:dyDescent="0.2">
      <c r="A12" s="153" t="s">
        <v>626</v>
      </c>
    </row>
    <row r="13" spans="1:1" x14ac:dyDescent="0.2">
      <c r="A13" s="152" t="s">
        <v>276</v>
      </c>
    </row>
    <row r="14" spans="1:1" x14ac:dyDescent="0.2">
      <c r="A14" s="153" t="s">
        <v>387</v>
      </c>
    </row>
    <row r="15" spans="1:1" x14ac:dyDescent="0.2">
      <c r="A15" s="153" t="s">
        <v>386</v>
      </c>
    </row>
    <row r="16" spans="1:1" x14ac:dyDescent="0.2">
      <c r="A16" s="152" t="s">
        <v>261</v>
      </c>
    </row>
    <row r="17" spans="1:1" x14ac:dyDescent="0.2">
      <c r="A17" s="153" t="s">
        <v>382</v>
      </c>
    </row>
    <row r="18" spans="1:1" x14ac:dyDescent="0.2">
      <c r="A18" s="152" t="s">
        <v>305</v>
      </c>
    </row>
    <row r="19" spans="1:1" x14ac:dyDescent="0.2">
      <c r="A19" s="153" t="s">
        <v>383</v>
      </c>
    </row>
    <row r="20" spans="1:1" x14ac:dyDescent="0.2">
      <c r="A20" s="152" t="s">
        <v>257</v>
      </c>
    </row>
    <row r="21" spans="1:1" x14ac:dyDescent="0.2">
      <c r="A21" s="153" t="s">
        <v>389</v>
      </c>
    </row>
    <row r="22" spans="1:1" x14ac:dyDescent="0.2">
      <c r="A22" s="152" t="s">
        <v>370</v>
      </c>
    </row>
    <row r="23" spans="1:1" x14ac:dyDescent="0.2">
      <c r="A23" s="153" t="s">
        <v>384</v>
      </c>
    </row>
    <row r="24" spans="1:1" x14ac:dyDescent="0.2">
      <c r="A24" s="153" t="s">
        <v>626</v>
      </c>
    </row>
    <row r="25" spans="1:1" x14ac:dyDescent="0.2">
      <c r="A25" s="152" t="s">
        <v>281</v>
      </c>
    </row>
    <row r="26" spans="1:1" x14ac:dyDescent="0.2">
      <c r="A26" s="153" t="s">
        <v>385</v>
      </c>
    </row>
    <row r="27" spans="1:1" x14ac:dyDescent="0.2">
      <c r="A27" s="152" t="s">
        <v>626</v>
      </c>
    </row>
    <row r="28" spans="1:1" x14ac:dyDescent="0.2">
      <c r="A28" s="153" t="s">
        <v>626</v>
      </c>
    </row>
    <row r="29" spans="1:1" x14ac:dyDescent="0.2">
      <c r="A29" s="152" t="s">
        <v>625</v>
      </c>
    </row>
    <row r="33" spans="1:3" ht="16" thickBot="1" x14ac:dyDescent="0.25"/>
    <row r="34" spans="1:3" ht="23" thickBot="1" x14ac:dyDescent="0.25">
      <c r="A34" s="154" t="s">
        <v>628</v>
      </c>
      <c r="B34" s="155" t="s">
        <v>33</v>
      </c>
      <c r="C34" s="156" t="s">
        <v>627</v>
      </c>
    </row>
    <row r="35" spans="1:3" ht="34" x14ac:dyDescent="0.2">
      <c r="A35" s="440" t="s">
        <v>227</v>
      </c>
      <c r="B35" s="438" t="s">
        <v>248</v>
      </c>
      <c r="C35" s="157" t="s">
        <v>381</v>
      </c>
    </row>
    <row r="36" spans="1:3" ht="34" x14ac:dyDescent="0.2">
      <c r="A36" s="441"/>
      <c r="B36" s="439"/>
      <c r="C36" s="159" t="s">
        <v>380</v>
      </c>
    </row>
    <row r="37" spans="1:3" ht="34" x14ac:dyDescent="0.2">
      <c r="A37" s="441"/>
      <c r="B37" s="439" t="s">
        <v>230</v>
      </c>
      <c r="C37" s="159" t="s">
        <v>378</v>
      </c>
    </row>
    <row r="38" spans="1:3" ht="34" x14ac:dyDescent="0.2">
      <c r="A38" s="441"/>
      <c r="B38" s="439"/>
      <c r="C38" s="159" t="s">
        <v>379</v>
      </c>
    </row>
    <row r="39" spans="1:3" ht="34" x14ac:dyDescent="0.2">
      <c r="A39" s="441"/>
      <c r="B39" s="439" t="s">
        <v>276</v>
      </c>
      <c r="C39" s="159" t="s">
        <v>387</v>
      </c>
    </row>
    <row r="40" spans="1:3" ht="34" x14ac:dyDescent="0.2">
      <c r="A40" s="441"/>
      <c r="B40" s="439"/>
      <c r="C40" s="159" t="s">
        <v>386</v>
      </c>
    </row>
    <row r="41" spans="1:3" ht="51" x14ac:dyDescent="0.2">
      <c r="A41" s="441"/>
      <c r="B41" s="158" t="s">
        <v>261</v>
      </c>
      <c r="C41" s="159" t="s">
        <v>382</v>
      </c>
    </row>
    <row r="42" spans="1:3" ht="34" x14ac:dyDescent="0.2">
      <c r="A42" s="441"/>
      <c r="B42" s="158" t="s">
        <v>257</v>
      </c>
      <c r="C42" s="159" t="s">
        <v>389</v>
      </c>
    </row>
    <row r="43" spans="1:3" ht="34" x14ac:dyDescent="0.2">
      <c r="A43" s="441"/>
      <c r="B43" s="158" t="s">
        <v>370</v>
      </c>
      <c r="C43" s="159" t="s">
        <v>384</v>
      </c>
    </row>
    <row r="44" spans="1:3" ht="34" x14ac:dyDescent="0.2">
      <c r="A44" s="442"/>
      <c r="B44" s="160" t="s">
        <v>281</v>
      </c>
      <c r="C44" s="161" t="s">
        <v>385</v>
      </c>
    </row>
    <row r="45" spans="1:3" ht="59" customHeight="1" x14ac:dyDescent="0.2">
      <c r="A45" s="162" t="s">
        <v>269</v>
      </c>
      <c r="B45" s="163" t="s">
        <v>371</v>
      </c>
      <c r="C45" s="164" t="s">
        <v>388</v>
      </c>
    </row>
    <row r="46" spans="1:3" ht="59" customHeight="1" thickBot="1" x14ac:dyDescent="0.25">
      <c r="A46" s="165" t="s">
        <v>302</v>
      </c>
      <c r="B46" s="166" t="s">
        <v>305</v>
      </c>
      <c r="C46" s="167" t="s">
        <v>383</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Claudia Patricia Puerta Caraballo</cp:lastModifiedBy>
  <dcterms:created xsi:type="dcterms:W3CDTF">2024-07-04T17:50:33Z</dcterms:created>
  <dcterms:modified xsi:type="dcterms:W3CDTF">2025-01-29T21:46:31Z</dcterms:modified>
</cp:coreProperties>
</file>