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pacartagenaepa-my.sharepoint.com/personal/contabilidad_epacartagena_gov_co/Documents/CONTABILIDAD/CONTABILIDAD 2025/ESTADOS FINANCIEROS 2025/12. DICIEMBRE/Nueva carpeta/"/>
    </mc:Choice>
  </mc:AlternateContent>
  <xr:revisionPtr revIDLastSave="2" documentId="8_{D5C29A51-1295-4453-A81C-A1625E4288CE}" xr6:coauthVersionLast="47" xr6:coauthVersionMax="47" xr10:uidLastSave="{0DE86CE1-06FD-41E6-8940-272297CCEE4E}"/>
  <bookViews>
    <workbookView xWindow="-120" yWindow="-120" windowWidth="29040" windowHeight="15720" activeTab="1" xr2:uid="{00000000-000D-0000-FFFF-FFFF00000000}"/>
  </bookViews>
  <sheets>
    <sheet name="BALANCE DE COMPROBACIÓN" sheetId="8" r:id="rId1"/>
    <sheet name="ESTAD FINANC-2025" sheetId="1" r:id="rId2"/>
    <sheet name="Hoja4" sheetId="6" state="hidden" r:id="rId3"/>
  </sheets>
  <definedNames>
    <definedName name="_xlnm._FilterDatabase" localSheetId="0" hidden="1">'BALANCE DE COMPROBACIÓN'!$A$1:$H$54</definedName>
    <definedName name="_xlnm._FilterDatabase" localSheetId="1" hidden="1">'ESTAD FINANC-2025'!$A$8:$J$230</definedName>
    <definedName name="_xlnm.Print_Area" localSheetId="1">'ESTAD FINANC-2025'!$A$1:$J$230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8" l="1"/>
  <c r="H86" i="1"/>
  <c r="H87" i="1"/>
  <c r="H83" i="1"/>
  <c r="H84" i="1"/>
  <c r="J43" i="1"/>
  <c r="J29" i="1"/>
  <c r="J28" i="1"/>
  <c r="J27" i="1"/>
  <c r="N142" i="1" l="1"/>
  <c r="N143" i="1"/>
  <c r="M144" i="1"/>
  <c r="F143" i="1"/>
  <c r="F111" i="1"/>
  <c r="H61" i="1"/>
  <c r="D171" i="1"/>
  <c r="H171" i="1" s="1"/>
  <c r="F10" i="1" l="1"/>
  <c r="D13" i="1"/>
  <c r="H13" i="1" s="1"/>
  <c r="D141" i="1"/>
  <c r="D140" i="1"/>
  <c r="D139" i="1"/>
  <c r="D136" i="1"/>
  <c r="D133" i="1"/>
  <c r="D132" i="1"/>
  <c r="D129" i="1"/>
  <c r="D128" i="1"/>
  <c r="D127" i="1"/>
  <c r="D126" i="1"/>
  <c r="D125" i="1"/>
  <c r="D124" i="1"/>
  <c r="D123" i="1"/>
  <c r="D117" i="1"/>
  <c r="D116" i="1"/>
  <c r="D115" i="1"/>
  <c r="D114" i="1"/>
  <c r="D113" i="1"/>
  <c r="D112" i="1"/>
  <c r="D87" i="1"/>
  <c r="D84" i="1"/>
  <c r="D81" i="1"/>
  <c r="D80" i="1"/>
  <c r="D79" i="1"/>
  <c r="D60" i="1"/>
  <c r="D52" i="1"/>
  <c r="D49" i="1"/>
  <c r="D48" i="1"/>
  <c r="D47" i="1"/>
  <c r="D46" i="1"/>
  <c r="D45" i="1"/>
  <c r="D44" i="1"/>
  <c r="D35" i="1"/>
  <c r="D34" i="1"/>
  <c r="D33" i="1"/>
  <c r="D30" i="1"/>
  <c r="D29" i="1"/>
  <c r="D28" i="1"/>
  <c r="D27" i="1"/>
  <c r="D26" i="1"/>
  <c r="H26" i="1" s="1"/>
  <c r="D25" i="1"/>
  <c r="D24" i="1"/>
  <c r="H24" i="1" s="1"/>
  <c r="D18" i="1"/>
  <c r="D17" i="1"/>
  <c r="D16" i="1"/>
  <c r="D12" i="1"/>
  <c r="D11" i="1"/>
  <c r="F23" i="1"/>
  <c r="D10" i="1" l="1"/>
  <c r="H10" i="1" s="1"/>
  <c r="J10" i="1" s="1"/>
  <c r="D78" i="1"/>
  <c r="D111" i="1"/>
  <c r="F86" i="1" l="1"/>
  <c r="D86" i="1"/>
  <c r="F59" i="1"/>
  <c r="D15" i="1"/>
  <c r="D43" i="1"/>
  <c r="F43" i="1"/>
  <c r="D23" i="1"/>
  <c r="H23" i="1" s="1"/>
  <c r="H116" i="1"/>
  <c r="F32" i="1"/>
  <c r="D32" i="1"/>
  <c r="H33" i="1"/>
  <c r="H113" i="1"/>
  <c r="F15" i="1"/>
  <c r="H16" i="1"/>
  <c r="H17" i="1"/>
  <c r="H140" i="1"/>
  <c r="H141" i="1"/>
  <c r="D138" i="1"/>
  <c r="F119" i="1"/>
  <c r="D119" i="1"/>
  <c r="H117" i="1"/>
  <c r="J117" i="1" s="1"/>
  <c r="D37" i="1" l="1"/>
  <c r="D21" i="1"/>
  <c r="H12" i="1"/>
  <c r="D39" i="1" l="1"/>
  <c r="F201" i="1"/>
  <c r="F37" i="1"/>
  <c r="F21" i="1" l="1"/>
  <c r="F39" i="1" s="1"/>
  <c r="D135" i="1" l="1"/>
  <c r="F131" i="1" l="1"/>
  <c r="D131" i="1"/>
  <c r="H133" i="1"/>
  <c r="J133" i="1" s="1"/>
  <c r="H132" i="1"/>
  <c r="J132" i="1" s="1"/>
  <c r="H131" i="1" l="1"/>
  <c r="J131" i="1" s="1"/>
  <c r="F138" i="1"/>
  <c r="F135" i="1" l="1"/>
  <c r="J84" i="1"/>
  <c r="H52" i="1"/>
  <c r="J52" i="1" s="1"/>
  <c r="H18" i="1"/>
  <c r="J18" i="1" s="1"/>
  <c r="H19" i="1"/>
  <c r="H15" i="1" l="1"/>
  <c r="J15" i="1" s="1"/>
  <c r="E222" i="6" l="1"/>
  <c r="F225" i="6"/>
  <c r="F224" i="6"/>
  <c r="F223" i="6"/>
  <c r="E223" i="6"/>
  <c r="F259" i="6"/>
  <c r="F260" i="6"/>
  <c r="D256" i="6"/>
  <c r="D255" i="6" s="1"/>
  <c r="C256" i="6"/>
  <c r="F237" i="6"/>
  <c r="F238" i="6"/>
  <c r="F239" i="6"/>
  <c r="D236" i="6"/>
  <c r="C236" i="6"/>
  <c r="E239" i="6"/>
  <c r="E238" i="6"/>
  <c r="F122" i="1"/>
  <c r="C178" i="6"/>
  <c r="D178" i="6"/>
  <c r="F256" i="6" l="1"/>
  <c r="F236" i="6"/>
  <c r="E237" i="6"/>
  <c r="E236" i="6" s="1"/>
  <c r="F233" i="6"/>
  <c r="C231" i="6"/>
  <c r="D231" i="6"/>
  <c r="F232" i="6"/>
  <c r="E232" i="6"/>
  <c r="E206" i="6"/>
  <c r="F194" i="6"/>
  <c r="E194" i="6"/>
  <c r="F193" i="6"/>
  <c r="E193" i="6"/>
  <c r="F192" i="6"/>
  <c r="E192" i="6"/>
  <c r="D191" i="6"/>
  <c r="C191" i="6"/>
  <c r="F231" i="6" l="1"/>
  <c r="E231" i="6"/>
  <c r="F191" i="6"/>
  <c r="E191" i="6"/>
  <c r="F133" i="6"/>
  <c r="F136" i="6"/>
  <c r="C135" i="6"/>
  <c r="D135" i="6"/>
  <c r="E136" i="6"/>
  <c r="E99" i="6"/>
  <c r="E100" i="6"/>
  <c r="E97" i="6"/>
  <c r="C84" i="6"/>
  <c r="D84" i="6"/>
  <c r="C32" i="6"/>
  <c r="C31" i="6" s="1"/>
  <c r="D32" i="6"/>
  <c r="D31" i="6" s="1"/>
  <c r="E33" i="6"/>
  <c r="D9" i="6"/>
  <c r="D8" i="6" s="1"/>
  <c r="D4" i="6" s="1"/>
  <c r="C9" i="6"/>
  <c r="C8" i="6" s="1"/>
  <c r="C4" i="6" s="1"/>
  <c r="F17" i="6"/>
  <c r="F18" i="6"/>
  <c r="F19" i="6"/>
  <c r="F20" i="6"/>
  <c r="F21" i="6"/>
  <c r="E17" i="6"/>
  <c r="E18" i="6"/>
  <c r="E19" i="6"/>
  <c r="E20" i="6"/>
  <c r="E21" i="6"/>
  <c r="E22" i="6"/>
  <c r="E15" i="6"/>
  <c r="E11" i="6"/>
  <c r="F11" i="6"/>
  <c r="F16" i="6"/>
  <c r="E16" i="6"/>
  <c r="F15" i="6"/>
  <c r="F14" i="6"/>
  <c r="E14" i="6"/>
  <c r="F13" i="6"/>
  <c r="E13" i="6"/>
  <c r="F12" i="6"/>
  <c r="E12" i="6"/>
  <c r="F10" i="6"/>
  <c r="E10" i="6"/>
  <c r="E7" i="6"/>
  <c r="E6" i="6"/>
  <c r="E5" i="6"/>
  <c r="F3" i="6"/>
  <c r="E3" i="6"/>
  <c r="F85" i="6"/>
  <c r="F86" i="6"/>
  <c r="F87" i="6"/>
  <c r="F89" i="6"/>
  <c r="F90" i="6"/>
  <c r="F91" i="6"/>
  <c r="F92" i="6"/>
  <c r="F93" i="6"/>
  <c r="F94" i="6"/>
  <c r="F95" i="6"/>
  <c r="F96" i="6"/>
  <c r="F104" i="6"/>
  <c r="F106" i="6"/>
  <c r="F107" i="6"/>
  <c r="F108" i="6"/>
  <c r="F109" i="6"/>
  <c r="F110" i="6"/>
  <c r="F111" i="6"/>
  <c r="F127" i="6"/>
  <c r="F128" i="6"/>
  <c r="F129" i="6"/>
  <c r="F130" i="6"/>
  <c r="F131" i="6"/>
  <c r="F132" i="6"/>
  <c r="F140" i="6"/>
  <c r="F144" i="6"/>
  <c r="F145" i="6"/>
  <c r="F146" i="6"/>
  <c r="F147" i="6"/>
  <c r="F148" i="6"/>
  <c r="F149" i="6"/>
  <c r="F150" i="6"/>
  <c r="F151" i="6"/>
  <c r="F152" i="6"/>
  <c r="F153" i="6"/>
  <c r="F154" i="6"/>
  <c r="F28" i="6"/>
  <c r="F33" i="6"/>
  <c r="F35" i="6"/>
  <c r="F37" i="6"/>
  <c r="F38" i="6"/>
  <c r="F39" i="6"/>
  <c r="F40" i="6"/>
  <c r="F41" i="6"/>
  <c r="F43" i="6"/>
  <c r="F44" i="6"/>
  <c r="F45" i="6"/>
  <c r="F46" i="6"/>
  <c r="F68" i="6"/>
  <c r="F70" i="6"/>
  <c r="F71" i="6"/>
  <c r="F73" i="6"/>
  <c r="F75" i="6"/>
  <c r="F76" i="6"/>
  <c r="F77" i="6"/>
  <c r="F78" i="6"/>
  <c r="F80" i="6"/>
  <c r="F156" i="6"/>
  <c r="F157" i="6"/>
  <c r="F158" i="6"/>
  <c r="F159" i="6"/>
  <c r="F160" i="6"/>
  <c r="F161" i="6"/>
  <c r="F162" i="6"/>
  <c r="F164" i="6"/>
  <c r="F165" i="6"/>
  <c r="F166" i="6"/>
  <c r="F167" i="6"/>
  <c r="F168" i="6"/>
  <c r="F169" i="6"/>
  <c r="F171" i="6"/>
  <c r="F173" i="6"/>
  <c r="F174" i="6"/>
  <c r="F175" i="6"/>
  <c r="F177" i="6"/>
  <c r="F179" i="6"/>
  <c r="F180" i="6"/>
  <c r="F181" i="6"/>
  <c r="F184" i="6"/>
  <c r="F186" i="6"/>
  <c r="F187" i="6"/>
  <c r="F188" i="6"/>
  <c r="F197" i="6"/>
  <c r="C27" i="6"/>
  <c r="C26" i="6" s="1"/>
  <c r="D26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F211" i="6"/>
  <c r="E211" i="6"/>
  <c r="F210" i="6"/>
  <c r="E210" i="6"/>
  <c r="F209" i="6"/>
  <c r="E267" i="6"/>
  <c r="F266" i="6"/>
  <c r="E266" i="6"/>
  <c r="D265" i="6"/>
  <c r="C265" i="6"/>
  <c r="E260" i="6"/>
  <c r="E259" i="6"/>
  <c r="E258" i="6"/>
  <c r="E257" i="6"/>
  <c r="F251" i="6"/>
  <c r="E251" i="6"/>
  <c r="F250" i="6"/>
  <c r="E250" i="6"/>
  <c r="F249" i="6"/>
  <c r="E249" i="6"/>
  <c r="F248" i="6"/>
  <c r="E248" i="6"/>
  <c r="F247" i="6"/>
  <c r="E247" i="6"/>
  <c r="F246" i="6"/>
  <c r="E246" i="6"/>
  <c r="F245" i="6"/>
  <c r="E245" i="6"/>
  <c r="D244" i="6"/>
  <c r="C244" i="6"/>
  <c r="F206" i="6"/>
  <c r="F201" i="6"/>
  <c r="E201" i="6"/>
  <c r="F200" i="6"/>
  <c r="E200" i="6"/>
  <c r="F199" i="6"/>
  <c r="E199" i="6"/>
  <c r="E198" i="6"/>
  <c r="E188" i="6"/>
  <c r="E187" i="6"/>
  <c r="E186" i="6"/>
  <c r="D185" i="6"/>
  <c r="C185" i="6"/>
  <c r="E181" i="6"/>
  <c r="E180" i="6"/>
  <c r="E179" i="6"/>
  <c r="E175" i="6"/>
  <c r="E174" i="6"/>
  <c r="E173" i="6"/>
  <c r="D172" i="6"/>
  <c r="E172" i="6" s="1"/>
  <c r="E168" i="6"/>
  <c r="E167" i="6"/>
  <c r="E166" i="6"/>
  <c r="E165" i="6"/>
  <c r="D163" i="6"/>
  <c r="C163" i="6"/>
  <c r="E159" i="6"/>
  <c r="E158" i="6"/>
  <c r="E80" i="6"/>
  <c r="E79" i="6"/>
  <c r="E78" i="6"/>
  <c r="E77" i="6"/>
  <c r="E76" i="6"/>
  <c r="E75" i="6"/>
  <c r="D74" i="6"/>
  <c r="C74" i="6"/>
  <c r="E71" i="6"/>
  <c r="E70" i="6"/>
  <c r="D69" i="6"/>
  <c r="C69" i="6"/>
  <c r="E46" i="6"/>
  <c r="E45" i="6"/>
  <c r="E44" i="6"/>
  <c r="E43" i="6"/>
  <c r="D42" i="6"/>
  <c r="C42" i="6"/>
  <c r="E41" i="6"/>
  <c r="E40" i="6"/>
  <c r="E39" i="6"/>
  <c r="E38" i="6"/>
  <c r="E37" i="6"/>
  <c r="E28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D141" i="6"/>
  <c r="E141" i="6" s="1"/>
  <c r="E132" i="6"/>
  <c r="E131" i="6"/>
  <c r="E130" i="6"/>
  <c r="E129" i="6"/>
  <c r="E128" i="6"/>
  <c r="E127" i="6"/>
  <c r="E126" i="6"/>
  <c r="D124" i="6"/>
  <c r="C124" i="6"/>
  <c r="E119" i="6"/>
  <c r="C118" i="6"/>
  <c r="C117" i="6" s="1"/>
  <c r="E117" i="6" s="1"/>
  <c r="E111" i="6"/>
  <c r="E110" i="6"/>
  <c r="E109" i="6"/>
  <c r="E108" i="6"/>
  <c r="E107" i="6"/>
  <c r="E106" i="6"/>
  <c r="D105" i="6"/>
  <c r="C105" i="6"/>
  <c r="E98" i="6"/>
  <c r="E96" i="6"/>
  <c r="E95" i="6"/>
  <c r="E94" i="6"/>
  <c r="E93" i="6"/>
  <c r="E92" i="6"/>
  <c r="E91" i="6"/>
  <c r="E90" i="6"/>
  <c r="E89" i="6"/>
  <c r="E87" i="6"/>
  <c r="E86" i="6"/>
  <c r="E85" i="6"/>
  <c r="F135" i="6" l="1"/>
  <c r="F84" i="6"/>
  <c r="E135" i="6"/>
  <c r="E84" i="6"/>
  <c r="F32" i="6"/>
  <c r="E9" i="6"/>
  <c r="F9" i="6"/>
  <c r="E27" i="6"/>
  <c r="F31" i="6"/>
  <c r="E31" i="6"/>
  <c r="E32" i="6"/>
  <c r="E4" i="6"/>
  <c r="F4" i="6"/>
  <c r="E8" i="6"/>
  <c r="F8" i="6"/>
  <c r="E178" i="6"/>
  <c r="E105" i="6"/>
  <c r="E163" i="6"/>
  <c r="E69" i="6"/>
  <c r="E124" i="6"/>
  <c r="F42" i="6"/>
  <c r="F163" i="6"/>
  <c r="F185" i="6"/>
  <c r="E256" i="6"/>
  <c r="C255" i="6"/>
  <c r="F255" i="6" s="1"/>
  <c r="F244" i="6"/>
  <c r="F74" i="6"/>
  <c r="F141" i="6"/>
  <c r="E42" i="6"/>
  <c r="F172" i="6"/>
  <c r="F124" i="6"/>
  <c r="C36" i="6"/>
  <c r="F69" i="6"/>
  <c r="F265" i="6"/>
  <c r="E26" i="6"/>
  <c r="F27" i="6"/>
  <c r="E118" i="6"/>
  <c r="E74" i="6"/>
  <c r="F178" i="6"/>
  <c r="F26" i="6"/>
  <c r="F105" i="6"/>
  <c r="D36" i="6"/>
  <c r="E244" i="6"/>
  <c r="E265" i="6"/>
  <c r="E185" i="6"/>
  <c r="E36" i="6" l="1"/>
  <c r="E255" i="6"/>
  <c r="F36" i="6"/>
  <c r="H114" i="1"/>
  <c r="J114" i="1" s="1"/>
  <c r="J61" i="1"/>
  <c r="H48" i="1"/>
  <c r="J48" i="1" s="1"/>
  <c r="H45" i="1"/>
  <c r="J45" i="1" s="1"/>
  <c r="H46" i="1"/>
  <c r="J46" i="1" s="1"/>
  <c r="H47" i="1"/>
  <c r="J47" i="1" s="1"/>
  <c r="H49" i="1"/>
  <c r="J49" i="1" s="1"/>
  <c r="H44" i="1"/>
  <c r="H11" i="1"/>
  <c r="H30" i="1"/>
  <c r="J30" i="1" s="1"/>
  <c r="J44" i="1" l="1"/>
  <c r="H43" i="1"/>
  <c r="H139" i="1" l="1"/>
  <c r="J139" i="1" s="1"/>
  <c r="F145" i="1"/>
  <c r="H115" i="1"/>
  <c r="J115" i="1" s="1"/>
  <c r="H119" i="1" l="1"/>
  <c r="J119" i="1" s="1"/>
  <c r="F173" i="1" l="1"/>
  <c r="J171" i="1" l="1"/>
  <c r="H60" i="1" l="1"/>
  <c r="J60" i="1" l="1"/>
  <c r="D83" i="1"/>
  <c r="H136" i="1" l="1"/>
  <c r="H129" i="1"/>
  <c r="J129" i="1" s="1"/>
  <c r="D122" i="1"/>
  <c r="H128" i="1"/>
  <c r="J128" i="1" s="1"/>
  <c r="F83" i="1"/>
  <c r="F78" i="1"/>
  <c r="H25" i="1"/>
  <c r="J25" i="1" s="1"/>
  <c r="H27" i="1"/>
  <c r="H28" i="1"/>
  <c r="H29" i="1"/>
  <c r="J23" i="1"/>
  <c r="H135" i="1" l="1"/>
  <c r="J135" i="1" s="1"/>
  <c r="J136" i="1"/>
  <c r="D143" i="1"/>
  <c r="H138" i="1"/>
  <c r="J138" i="1" s="1"/>
  <c r="H143" i="1" l="1"/>
  <c r="J143" i="1" s="1"/>
  <c r="D145" i="1"/>
  <c r="D62" i="1" s="1"/>
  <c r="D64" i="1" s="1"/>
  <c r="D59" i="1"/>
  <c r="H62" i="1"/>
  <c r="D172" i="1"/>
  <c r="H166" i="1"/>
  <c r="H145" i="1"/>
  <c r="J145" i="1" s="1"/>
  <c r="J170" i="1" l="1"/>
  <c r="H81" i="1"/>
  <c r="J81" i="1" s="1"/>
  <c r="F213" i="1" l="1"/>
  <c r="J12" i="1" l="1"/>
  <c r="H124" i="1"/>
  <c r="J124" i="1" s="1"/>
  <c r="H125" i="1"/>
  <c r="J125" i="1" s="1"/>
  <c r="H126" i="1"/>
  <c r="J126" i="1" s="1"/>
  <c r="H127" i="1"/>
  <c r="J127" i="1" s="1"/>
  <c r="H123" i="1" l="1"/>
  <c r="J123" i="1" s="1"/>
  <c r="H35" i="1"/>
  <c r="J35" i="1" s="1"/>
  <c r="H112" i="1"/>
  <c r="J112" i="1" l="1"/>
  <c r="H111" i="1"/>
  <c r="J111" i="1" s="1"/>
  <c r="H172" i="1"/>
  <c r="H173" i="1" s="1"/>
  <c r="H122" i="1"/>
  <c r="J122" i="1" s="1"/>
  <c r="D173" i="1" l="1"/>
  <c r="J172" i="1"/>
  <c r="F64" i="1"/>
  <c r="H64" i="1" s="1"/>
  <c r="H165" i="1" s="1"/>
  <c r="H80" i="1"/>
  <c r="J80" i="1" s="1"/>
  <c r="H79" i="1"/>
  <c r="J79" i="1" s="1"/>
  <c r="H34" i="1"/>
  <c r="H32" i="1" s="1"/>
  <c r="H37" i="1" s="1"/>
  <c r="F51" i="1"/>
  <c r="D51" i="1"/>
  <c r="D56" i="1" s="1"/>
  <c r="H164" i="1" l="1"/>
  <c r="J173" i="1"/>
  <c r="F175" i="1"/>
  <c r="J87" i="1"/>
  <c r="J62" i="1"/>
  <c r="J59" i="1" s="1"/>
  <c r="H59" i="1"/>
  <c r="J32" i="1"/>
  <c r="J37" i="1" s="1"/>
  <c r="J34" i="1"/>
  <c r="D54" i="1"/>
  <c r="F54" i="1"/>
  <c r="F56" i="1"/>
  <c r="H51" i="1"/>
  <c r="J51" i="1" s="1"/>
  <c r="H78" i="1"/>
  <c r="J78" i="1" s="1"/>
  <c r="F202" i="1" l="1"/>
  <c r="H201" i="1" s="1"/>
  <c r="F210" i="1"/>
  <c r="D66" i="1"/>
  <c r="H56" i="1"/>
  <c r="J56" i="1" s="1"/>
  <c r="H54" i="1"/>
  <c r="J54" i="1" s="1"/>
  <c r="H39" i="1"/>
  <c r="J39" i="1" s="1"/>
  <c r="J86" i="1"/>
  <c r="F66" i="1"/>
  <c r="J83" i="1"/>
  <c r="H21" i="1"/>
  <c r="J21" i="1" s="1"/>
  <c r="J64" i="1" l="1"/>
  <c r="H66" i="1"/>
  <c r="H210" i="1"/>
  <c r="J66" i="1" l="1"/>
</calcChain>
</file>

<file path=xl/sharedStrings.xml><?xml version="1.0" encoding="utf-8"?>
<sst xmlns="http://schemas.openxmlformats.org/spreadsheetml/2006/main" count="660" uniqueCount="396">
  <si>
    <t>Clase</t>
  </si>
  <si>
    <t>Nivel</t>
  </si>
  <si>
    <t>Codigo</t>
  </si>
  <si>
    <t>Descripcion</t>
  </si>
  <si>
    <t>Saldo Ant,</t>
  </si>
  <si>
    <t>Debito</t>
  </si>
  <si>
    <t>Credito</t>
  </si>
  <si>
    <t>Saldo</t>
  </si>
  <si>
    <t>Activo</t>
  </si>
  <si>
    <t>CAJA</t>
  </si>
  <si>
    <t>DEPOSITOS EN INSTITUCIONES FINANCIERA</t>
  </si>
  <si>
    <t>FONDOS EN TRANSITO</t>
  </si>
  <si>
    <t>IMPUESTOS RETENCION EN LA FUENTE Y ANTICIPOS DE  IMPUESTOS</t>
  </si>
  <si>
    <t>CONTRIBUCIONES TASAS E INGRESOS NO TRIBUTARIOS</t>
  </si>
  <si>
    <t>TRANSFERENCIAS POR COBRAR</t>
  </si>
  <si>
    <t>OTRAS CUENTAS POR COBRAR</t>
  </si>
  <si>
    <t>CONSTRUCCIONES EN CURSO</t>
  </si>
  <si>
    <t>MAQUINARIA Y EQUIPO</t>
  </si>
  <si>
    <t>EQUIPO MEDICO Y CIENTIFICO</t>
  </si>
  <si>
    <t>MUEBLES ENSERES Y EQUIPO DE OFICIN</t>
  </si>
  <si>
    <t>EQUIPOS COMUNICACION Y COMPUTACION</t>
  </si>
  <si>
    <t>EQUIPO DE TRANSPORTETRACCION ELEV.</t>
  </si>
  <si>
    <t>DEPRECIACION ACUMULADA DE PROPIEDAD PLANTA Y EQUIPO</t>
  </si>
  <si>
    <t>RECURSOS ENTREGADOS EN ADMINISTRACION</t>
  </si>
  <si>
    <t>INTANGIBLES</t>
  </si>
  <si>
    <t>AMORTIZACION ACUMULADA DE ACTIVOS INTANGIBLES</t>
  </si>
  <si>
    <t>Pasivo</t>
  </si>
  <si>
    <t>ADQUISICION DE BIENES Y SERVICIOS</t>
  </si>
  <si>
    <t>Recaudo a Favor de Terceros</t>
  </si>
  <si>
    <t>DESCUENTOS DE NOMINA</t>
  </si>
  <si>
    <t>RETENCION EN LA FUENTE E IMPTO.TIMB</t>
  </si>
  <si>
    <t>IMPUESTOS CONTRIBUCIONES Y TASAS</t>
  </si>
  <si>
    <t>CREDITOS JUDICIALES</t>
  </si>
  <si>
    <t xml:space="preserve">OTRAS CUENTAS POR PAGAR </t>
  </si>
  <si>
    <t xml:space="preserve">BENEFICIOS A EMPLEADOS A CORTO PLAZO </t>
  </si>
  <si>
    <t>Patrimonio</t>
  </si>
  <si>
    <t>CAPITAL FISCAL</t>
  </si>
  <si>
    <t>RESULTADOS DE EJERCICIOS ANTERIORES</t>
  </si>
  <si>
    <t>RESULTADO DEL EJERCICIO</t>
  </si>
  <si>
    <t>Ingresos</t>
  </si>
  <si>
    <t>DEVOLUCIONES Y DESCUENTOS (DB)</t>
  </si>
  <si>
    <t>OTRAS TRANSFERENCIAS</t>
  </si>
  <si>
    <t>FINANCIEROS</t>
  </si>
  <si>
    <t>INGRESOS DIVERSOS</t>
  </si>
  <si>
    <t>REVERSION DE LAS PERDIDAS POR DETERIORO DE VALOR</t>
  </si>
  <si>
    <t>Gastos</t>
  </si>
  <si>
    <t>SUELDOS Y SALARIOS</t>
  </si>
  <si>
    <t>CONTRIBUCIONES EFECTIVAS</t>
  </si>
  <si>
    <t>APORTES SOBRE LA NOMINA</t>
  </si>
  <si>
    <t>PRESTACIONES SOCIAL</t>
  </si>
  <si>
    <t>GASTO PERSONAL DIVERSO</t>
  </si>
  <si>
    <t>MATERIALES Y SUMINISTROS</t>
  </si>
  <si>
    <t>DEPRECIACION DE PROPIEDAD PLANTA Y EQUIPO</t>
  </si>
  <si>
    <t>AMORTIZACIoN DE ACTIVOS INTANGIBLES</t>
  </si>
  <si>
    <t>MEDIO AMBIENTE</t>
  </si>
  <si>
    <t>GASTOS DIVERSOS</t>
  </si>
  <si>
    <t>DEVOLUCIONES REBAJAS Y DESCUENTOS EN VENTA DE  SERVICIOS</t>
  </si>
  <si>
    <t>De orden deudoras</t>
  </si>
  <si>
    <t>ACTIVOS TOTALMENTE DEPRECIADOS</t>
  </si>
  <si>
    <t>RESPONSABILIDADES</t>
  </si>
  <si>
    <t>OTRAS CUENTAS DEUDORAS DE CONTROL</t>
  </si>
  <si>
    <t>DEUDORAS DE CTRL.POR CONTRA(CR)</t>
  </si>
  <si>
    <t>De orden acreedoras</t>
  </si>
  <si>
    <t>LITIGIOS Y MECANISMOS ALTERNATIVOSDE SOLUCIONES DE CONFLICTOS</t>
  </si>
  <si>
    <t>RESPONSABILIDADES CONTINGENTES</t>
  </si>
  <si>
    <t xml:space="preserve">     ESTABLECIMIENTO  PUBLICO AMBIENTAL DE CARTAGENA</t>
  </si>
  <si>
    <t>Nit 806.013.999-2</t>
  </si>
  <si>
    <t>ESTADO DE SITUACION FINANCIERA</t>
  </si>
  <si>
    <t>A 31 DE DICIEMBRE DE 2025</t>
  </si>
  <si>
    <t>( Cifras en pesos colombianos)</t>
  </si>
  <si>
    <t>Periodo actual</t>
  </si>
  <si>
    <t>Periodo anterior</t>
  </si>
  <si>
    <t>Código</t>
  </si>
  <si>
    <t>Descripción</t>
  </si>
  <si>
    <t>NOTA</t>
  </si>
  <si>
    <t>DICIEMBRE DE 2025</t>
  </si>
  <si>
    <t>DICIEMBRE DE 2024</t>
  </si>
  <si>
    <t>VARIACIÓN EN PESOS</t>
  </si>
  <si>
    <t>VARIAC %</t>
  </si>
  <si>
    <t>EFECTIVO Y EQUIVALENTE A EFECTIVO</t>
  </si>
  <si>
    <t>Caja</t>
  </si>
  <si>
    <t>Deposito en Instituciones Financieras</t>
  </si>
  <si>
    <t>Nota 5</t>
  </si>
  <si>
    <t>Fondos en tránsito</t>
  </si>
  <si>
    <t>DEUDORES</t>
  </si>
  <si>
    <t>Impuestos retencion en la fuente y anticipos de  impuestos</t>
  </si>
  <si>
    <t>Nota 7</t>
  </si>
  <si>
    <t>Contribuciones tasas e ingresos no tributarios</t>
  </si>
  <si>
    <t>Otras Cuentas por Cobrar</t>
  </si>
  <si>
    <t>Deterioro Acumul Ctas por C obrar</t>
  </si>
  <si>
    <t>Total Activo Corriente</t>
  </si>
  <si>
    <t>PROPIED PLANTA Y EQUIPOS</t>
  </si>
  <si>
    <t>Construcciones en Curso</t>
  </si>
  <si>
    <t>Nota 10</t>
  </si>
  <si>
    <t>Maquinaria y Equipo</t>
  </si>
  <si>
    <t>Equipo Medico y Cientififo</t>
  </si>
  <si>
    <t>Muebles, Enseres y Equipos Ofic</t>
  </si>
  <si>
    <t>Equipo de Comunicación y Computac</t>
  </si>
  <si>
    <t>Equipo de Transportes, Traccion</t>
  </si>
  <si>
    <t>Depreciación Acumulada</t>
  </si>
  <si>
    <t>OTROS ACTIVOS</t>
  </si>
  <si>
    <t>Recursos entregados en administración</t>
  </si>
  <si>
    <t>Nota 14.1</t>
  </si>
  <si>
    <t>Intangibles</t>
  </si>
  <si>
    <t>Nota 14.2</t>
  </si>
  <si>
    <t>Amortización</t>
  </si>
  <si>
    <t>Total Activo No Corriente</t>
  </si>
  <si>
    <t>TOTAL ACTIVOS</t>
  </si>
  <si>
    <t>CUENTAS POR PAGAR</t>
  </si>
  <si>
    <t>Nota 21</t>
  </si>
  <si>
    <t>Adquisición de Bienes y Servicios</t>
  </si>
  <si>
    <t>Descuento de Nomina</t>
  </si>
  <si>
    <t>Rete. en la Fuente e Impuesto de Timbre</t>
  </si>
  <si>
    <t>Créditos Judiciales</t>
  </si>
  <si>
    <t>Otras Cuentas Por Pagar</t>
  </si>
  <si>
    <t>BENEFICIOS A EMPLEADOS</t>
  </si>
  <si>
    <t>Beneficios a Empeados a Corto Plazo</t>
  </si>
  <si>
    <t>Total Pasivo Corriente</t>
  </si>
  <si>
    <t>TOTAL PASIVOS</t>
  </si>
  <si>
    <t xml:space="preserve">Patrimonio </t>
  </si>
  <si>
    <t>PATRIMONIO DE LAS ENTIDADES DE GOBIERNO</t>
  </si>
  <si>
    <t>Capital Fiscal</t>
  </si>
  <si>
    <t>Nota 27</t>
  </si>
  <si>
    <t>Resultado del Ejercicio Anteriores</t>
  </si>
  <si>
    <t>Resultado del Ejercicio</t>
  </si>
  <si>
    <t>Nota 27.1</t>
  </si>
  <si>
    <t>TOTAL PATRIMONIO</t>
  </si>
  <si>
    <t>TOTAL PASIVO Y PATRIMONIO</t>
  </si>
  <si>
    <t>Cuentas de orden</t>
  </si>
  <si>
    <t>CUENTAS DE ORDEN DEUDORAS</t>
  </si>
  <si>
    <t>Deudoras de Control</t>
  </si>
  <si>
    <t>Activos Totalmente Depreciados</t>
  </si>
  <si>
    <t>Responsabilidades</t>
  </si>
  <si>
    <t>Otras Cuentas Deudoras de Control</t>
  </si>
  <si>
    <t>DEUDORAS POR  CONTRA</t>
  </si>
  <si>
    <t>Activos Retirados</t>
  </si>
  <si>
    <t>ACREEDORAS POR  CONTRA (DB)</t>
  </si>
  <si>
    <t>Litigios y Mecanismos alt. De Conf</t>
  </si>
  <si>
    <t>MAURICIO JAVIER RODRIGUEZ GOMEZ</t>
  </si>
  <si>
    <t>SANDRA MILENA DE LA ROSA MONTOYA</t>
  </si>
  <si>
    <t>Representante Legal</t>
  </si>
  <si>
    <t>Subdirectora Administrativa y Financiera</t>
  </si>
  <si>
    <t>JESÚS MANUEL CASTRILLO LÓPEZ</t>
  </si>
  <si>
    <t>GUIDO PRESUTTI BERRIO</t>
  </si>
  <si>
    <t>Contadora Público T.P.206339-T</t>
  </si>
  <si>
    <t>Revisor  Fiscal  T.P.N° 27807-T</t>
  </si>
  <si>
    <t>ESTADO DE RESULTADOS</t>
  </si>
  <si>
    <t>DE ENERO 1° A DICIEMBRE 31 DE 2025</t>
  </si>
  <si>
    <t xml:space="preserve">Ingresos </t>
  </si>
  <si>
    <t>FISCALES Y TRANSFERENCIAS</t>
  </si>
  <si>
    <t>Nota 28</t>
  </si>
  <si>
    <t>No Tributarios</t>
  </si>
  <si>
    <t>Devoluciones y descuentos</t>
  </si>
  <si>
    <t>Otras Transferencias</t>
  </si>
  <si>
    <t>Rendimientos Financieros</t>
  </si>
  <si>
    <t>Ingresos Diversos</t>
  </si>
  <si>
    <t>Reversion de las Perdidas por Deterioro de Valor</t>
  </si>
  <si>
    <t xml:space="preserve">TOTAL  INGRESOS </t>
  </si>
  <si>
    <t>GASTOS</t>
  </si>
  <si>
    <t>OPERACIONALES DE ADMINIST.</t>
  </si>
  <si>
    <t>Sueldos y Salarios</t>
  </si>
  <si>
    <t>Nota 29</t>
  </si>
  <si>
    <t>Contribuciones Efectivas</t>
  </si>
  <si>
    <t>Aportes sobre la Nómina</t>
  </si>
  <si>
    <t>Prestacion Social</t>
  </si>
  <si>
    <t>Gastos Personal Diverso</t>
  </si>
  <si>
    <t>Gastos Generales</t>
  </si>
  <si>
    <t>Impuestos Contribuciones y Tasas</t>
  </si>
  <si>
    <t>DETERIORO,DEPRECIACIONES Y AMORTIZACIONES</t>
  </si>
  <si>
    <t>Depreciac.Prop.Planta y Equipo</t>
  </si>
  <si>
    <t>Amortizacion Activos Intangibles</t>
  </si>
  <si>
    <t>GASTO PUBLICO SOCIAL</t>
  </si>
  <si>
    <t>Medio Ambiente</t>
  </si>
  <si>
    <t>Nota 29.4</t>
  </si>
  <si>
    <t>OTROS GASTOS</t>
  </si>
  <si>
    <t>Gastos Financieros</t>
  </si>
  <si>
    <t>Diversos</t>
  </si>
  <si>
    <t>Devoluciones y Descuentos</t>
  </si>
  <si>
    <t>ESTADO DE RESULTADO</t>
  </si>
  <si>
    <t>TOTAL GASTOS</t>
  </si>
  <si>
    <t>ESTADO DE CAMBIOS EN EL PATRIMONIO</t>
  </si>
  <si>
    <t>DESDE DICIEMBRE DE 2024 A DICIEMBRE DE 2025</t>
  </si>
  <si>
    <t>(Cifras en pesos colombianos)</t>
  </si>
  <si>
    <t>SALDO DEL PATRIMONIO A DICIEMBRE DE 2024</t>
  </si>
  <si>
    <t>VARIACIONES PATRIMONIALES DE DICIEMBRE DE 2024 A DICIEMBRE DE 2025</t>
  </si>
  <si>
    <t>SALDO DEL PATRIMONIO A DICIEMBRE DE 2025</t>
  </si>
  <si>
    <t>Resultado del Ejercicio Anterior</t>
  </si>
  <si>
    <t>Totales</t>
  </si>
  <si>
    <t>MOVIMIENTO NETO DE LAS CUENTAS DE PATRIMONIO</t>
  </si>
  <si>
    <t xml:space="preserve">GUIDO PRESUTTI BERRIO </t>
  </si>
  <si>
    <t xml:space="preserve">Revisor Fiscal TP 27807-T 
</t>
  </si>
  <si>
    <t>Delegado por ACONTIS</t>
  </si>
  <si>
    <t>ÍDICES FINANCIEROS</t>
  </si>
  <si>
    <t xml:space="preserve">                             Liquidez =</t>
  </si>
  <si>
    <t>ACTIVO CORRIENTE</t>
  </si>
  <si>
    <t>PASIVO CORRIENTE</t>
  </si>
  <si>
    <t>Este Indice nos indica que por cada peso que debe la entidad a corto plazo cuenta con  $3,75 para cubrirlo.</t>
  </si>
  <si>
    <t xml:space="preserve">                           Solvencia  =</t>
  </si>
  <si>
    <t xml:space="preserve">               PASIVO   TOTAL</t>
  </si>
  <si>
    <t xml:space="preserve">            ACTIVO  TOTAL</t>
  </si>
  <si>
    <t>Este indicador mide el grado de apalancamiento que corresponde a la participación de los acreedores o terceros en los activos de la entidad. En la medida que mayor sea el indicador, mayor participación, dependencia y apalancamiento financiero tendran los terceros en el ente. Las deudas totales ascienden al 21,84 %.</t>
  </si>
  <si>
    <t>Cartagena de Indias, diciembre de 2025</t>
  </si>
  <si>
    <t>Contador Público T.P.206339-T</t>
  </si>
  <si>
    <t>VARIACIÓN</t>
  </si>
  <si>
    <t>PASIVO</t>
  </si>
  <si>
    <t>CONCEPTO</t>
  </si>
  <si>
    <t>Caja Menor</t>
  </si>
  <si>
    <t>CUENTA DE AHORRO BANCARIA</t>
  </si>
  <si>
    <t>Banco GNB Sudameris Cta.43300400032</t>
  </si>
  <si>
    <t>Banco GNB Sudamer Cta.43300501274-8</t>
  </si>
  <si>
    <t>Banco GNB Sudamer Cta.43300400034-8</t>
  </si>
  <si>
    <t>Banco GNB Sudameri No.43300400033-0</t>
  </si>
  <si>
    <t>Banco GNB Sudameris No433004000678</t>
  </si>
  <si>
    <t>Banco GNB Sudameris 90550879710</t>
  </si>
  <si>
    <t>Banco GNB Sudameris Cta.90550882170</t>
  </si>
  <si>
    <t>Banco GNB Sudameris Cta.No.90550897920</t>
  </si>
  <si>
    <t>Banco Davivienda</t>
  </si>
  <si>
    <t>Banco GNB Sudameris Cta.90550927780</t>
  </si>
  <si>
    <t>Banco de Bogota</t>
  </si>
  <si>
    <t>Fiduciaria Bogota</t>
  </si>
  <si>
    <t>Banco GNB CTA 90550937100</t>
  </si>
  <si>
    <t>CUENTAS POR COBRAR</t>
  </si>
  <si>
    <t>VALOR EN LIBROS</t>
  </si>
  <si>
    <t>Cesantías</t>
  </si>
  <si>
    <t>Vacaciones</t>
  </si>
  <si>
    <t>Prima de Navidad</t>
  </si>
  <si>
    <t>Bonificaciones</t>
  </si>
  <si>
    <t>VALOR VARIACIÓN</t>
  </si>
  <si>
    <t>INGRESOS</t>
  </si>
  <si>
    <t xml:space="preserve">Ingresos fiscales </t>
  </si>
  <si>
    <t>Transferencias y subvenciones</t>
  </si>
  <si>
    <t xml:space="preserve">Otros ingresos </t>
  </si>
  <si>
    <t>Prima de Servicios</t>
  </si>
  <si>
    <t>Aporte a Seguridad Social en Salud - Empleador</t>
  </si>
  <si>
    <t xml:space="preserve">Aporte a Caja de Compensación Familiar </t>
  </si>
  <si>
    <t>Construc.Adec.Parques Y Arborización</t>
  </si>
  <si>
    <t>Fortalecimiento Institucional</t>
  </si>
  <si>
    <t>Mitigacion Ambiental</t>
  </si>
  <si>
    <t>Interventoria Proyectos De Regalias</t>
  </si>
  <si>
    <t>Parque Distrital Ciénaga de la Virgen</t>
  </si>
  <si>
    <t>Sistema Integrado de Monitoreo Ambiental</t>
  </si>
  <si>
    <t>CODIGO CONTABLE</t>
  </si>
  <si>
    <t>ACTIVO</t>
  </si>
  <si>
    <t>11.05</t>
  </si>
  <si>
    <t>11.05.02</t>
  </si>
  <si>
    <t>CAJA MENOR</t>
  </si>
  <si>
    <t>11.05.02.01</t>
  </si>
  <si>
    <t>11.10</t>
  </si>
  <si>
    <t>11.10.06</t>
  </si>
  <si>
    <t>11.10.06.01</t>
  </si>
  <si>
    <t>11.10.06.03</t>
  </si>
  <si>
    <t>11.10.06.04</t>
  </si>
  <si>
    <t>11.10.06.05</t>
  </si>
  <si>
    <t>11.10.06.08</t>
  </si>
  <si>
    <t>11.10.06.12</t>
  </si>
  <si>
    <t>11.10.06.14</t>
  </si>
  <si>
    <t>11.10.06.18</t>
  </si>
  <si>
    <t>11.10.06.21</t>
  </si>
  <si>
    <t>11.10.06.22</t>
  </si>
  <si>
    <t>11.10.06.23</t>
  </si>
  <si>
    <t>11.10.06.24</t>
  </si>
  <si>
    <t>11.10.06.25</t>
  </si>
  <si>
    <t>Conceptos</t>
  </si>
  <si>
    <t>Variación</t>
  </si>
  <si>
    <t>PROPIEDADES, PLANTA Y EQUIPOS</t>
  </si>
  <si>
    <t xml:space="preserve">PROPIEDADES, PLANTA Y EQUIPO EN TRÁNSITO </t>
  </si>
  <si>
    <t>MUEBLES, ENSERES Y EQUIPO DE OFICIN</t>
  </si>
  <si>
    <t>EQUIPO DE TRANSPORTE,TRACCION ELEV.</t>
  </si>
  <si>
    <t xml:space="preserve">MAQUINARIA Y EQUIPOS </t>
  </si>
  <si>
    <t>MUEBLES,ENSERES Y EQUIPOS DE OFIC.</t>
  </si>
  <si>
    <t>EQUIPO DE COMUNICACION Y COMPUTACION</t>
  </si>
  <si>
    <t>EQUIPO DE TRANSPORTE,TRACCION Y ELEVACION</t>
  </si>
  <si>
    <t>CONCEPTOS Y TRANSACCIONES</t>
  </si>
  <si>
    <t>LICENCIAS</t>
  </si>
  <si>
    <t>SOFTWARES</t>
  </si>
  <si>
    <t>TOTAL</t>
  </si>
  <si>
    <t>SALDO INICIAL</t>
  </si>
  <si>
    <t>+</t>
  </si>
  <si>
    <t>ENTRADAS (DB):</t>
  </si>
  <si>
    <t>Adquisiciones en compras</t>
  </si>
  <si>
    <t>Otras transacciones sin contraprestación</t>
  </si>
  <si>
    <t>* Específicar tipo de transacción 1</t>
  </si>
  <si>
    <t>=</t>
  </si>
  <si>
    <t>SUBTOTAL</t>
  </si>
  <si>
    <t>(Saldo inicial + Entradas - Salidas)</t>
  </si>
  <si>
    <t>SALDO FINAL</t>
  </si>
  <si>
    <t>(Subtotal + Cambios)</t>
  </si>
  <si>
    <t>-</t>
  </si>
  <si>
    <t>AMORTIZACIÓN ACUMULADA (AM)</t>
  </si>
  <si>
    <t>Saldo inicial de la AMORTIZACIÓN acumulada</t>
  </si>
  <si>
    <t>Amortización aplicada vigencia actual</t>
  </si>
  <si>
    <t>Reversión de la AMORTIZACIÓN acumulada</t>
  </si>
  <si>
    <t>(Saldo final - AM - DE)</t>
  </si>
  <si>
    <t>% AMORTIZACIÓN ACUMULADA (seguimiento)</t>
  </si>
  <si>
    <t>% DETERIORO ACUMULADO (seguimiento)</t>
  </si>
  <si>
    <t>Adquisición de bienes y servicios nacionales</t>
  </si>
  <si>
    <t>Recursos a favor de terceros</t>
  </si>
  <si>
    <t>Descuentos de nómina</t>
  </si>
  <si>
    <t>Retenciones en la fuente</t>
  </si>
  <si>
    <t>Sentencias</t>
  </si>
  <si>
    <t>Otras Cuentas por Pagar</t>
  </si>
  <si>
    <t>PROYECTOS DE INVERSION</t>
  </si>
  <si>
    <t>Operación y Mantenimiento de la Bocana y Dársena</t>
  </si>
  <si>
    <t>Educacion y Cultura Ambiental</t>
  </si>
  <si>
    <t>Sistema de Gestion Hidrica de la Cienaga de la Virgen</t>
  </si>
  <si>
    <t>Control, Vigilancia y Seguimiento Ambiental</t>
  </si>
  <si>
    <t>Vegetación, Biodiversidad y Servicios Ecosistemicos</t>
  </si>
  <si>
    <t>Negocios Verdes, Producción y Consumo Sostenible</t>
  </si>
  <si>
    <t>Sistema Arbolado Urbano</t>
  </si>
  <si>
    <t>Centro de Atencion y Valoracion de Fauna Silvestre</t>
  </si>
  <si>
    <t>Plan Integral de Adaptación al Cambio Climático</t>
  </si>
  <si>
    <t>Investigacion e Innovacion para la gestion Ambiental</t>
  </si>
  <si>
    <t>Contable</t>
  </si>
  <si>
    <t>Total, Dctos</t>
  </si>
  <si>
    <t>Aportes a Fondos de Pensionales</t>
  </si>
  <si>
    <t>Aportes en Seguridad Social en Salud</t>
  </si>
  <si>
    <t>Libranzas</t>
  </si>
  <si>
    <t>Embargos Judiciales</t>
  </si>
  <si>
    <t>Seguros</t>
  </si>
  <si>
    <t>Sentencias- Personas naturales</t>
  </si>
  <si>
    <t>Viaticos y Gastos de Viaje</t>
  </si>
  <si>
    <t>Aporte ICBF y Sena</t>
  </si>
  <si>
    <t>Servicios Publicos</t>
  </si>
  <si>
    <t>Servicio de Consultoria y Honorarios</t>
  </si>
  <si>
    <t>Remuneracion Servicios Tecnicos</t>
  </si>
  <si>
    <t>Arrendamientos Operativos</t>
  </si>
  <si>
    <t>BENEFICIOS A EMPLEADOS A CORTO PLAZO</t>
  </si>
  <si>
    <t>Nómina Por Pagar</t>
  </si>
  <si>
    <t>Intereses de Cesantías</t>
  </si>
  <si>
    <t>Prima de Vacaciones</t>
  </si>
  <si>
    <t>Aportes a Riesgos laborales</t>
  </si>
  <si>
    <t>Aportes a Fondos de Pensiones -Empleador</t>
  </si>
  <si>
    <t>DEUDORAS DE CONTROL</t>
  </si>
  <si>
    <t>Bienes y derechos retirados</t>
  </si>
  <si>
    <t>Responsabilidades en proceso</t>
  </si>
  <si>
    <t>Otras cuentas deudoras de control</t>
  </si>
  <si>
    <t>DEUDORAS POR CONTRA (CR)</t>
  </si>
  <si>
    <t>Deudoras de control por contra (cr)</t>
  </si>
  <si>
    <t>LITIGIOS Y MECANISMOS ALTERNATIVOS DE SOLUCION DE CONFLICTOS</t>
  </si>
  <si>
    <t>ACREEDORAS POR CONTRA DB</t>
  </si>
  <si>
    <t>Resultados de Ejercicios Anteriores</t>
  </si>
  <si>
    <t>Resultados del presente  Ejercicio</t>
  </si>
  <si>
    <t>INGRESOS FISCALES</t>
  </si>
  <si>
    <t>41.10</t>
  </si>
  <si>
    <t>Contribuciones, Tasas e Intereses</t>
  </si>
  <si>
    <t xml:space="preserve">Transferencias </t>
  </si>
  <si>
    <t>44.28</t>
  </si>
  <si>
    <t>Transferencias para Inversión- ICLD</t>
  </si>
  <si>
    <t>Transferencias para Gastos de Funcionamiento</t>
  </si>
  <si>
    <t>Transferencias Ley 99 /93</t>
  </si>
  <si>
    <t>Sobretasa al Peaje Marahuaco</t>
  </si>
  <si>
    <t>EMPRESA</t>
  </si>
  <si>
    <t>Consorcio Via al Mar</t>
  </si>
  <si>
    <t>Evaluación Planes de manejo</t>
  </si>
  <si>
    <t>Control y Seguimiento por Licencias</t>
  </si>
  <si>
    <t>Permisos (Talas, Podas)</t>
  </si>
  <si>
    <t>Vertimientos</t>
  </si>
  <si>
    <t>Emisiones Atmosféricas</t>
  </si>
  <si>
    <t>Manejo de Materiales y Elementos de Construcción</t>
  </si>
  <si>
    <t xml:space="preserve">Pin Generador y Transportador de Residuos de Demolición </t>
  </si>
  <si>
    <t>Salvoconducto</t>
  </si>
  <si>
    <t>Viabilidad para Eventos</t>
  </si>
  <si>
    <t>Viabilidad para Publicidad</t>
  </si>
  <si>
    <t>OTROS INGRESOS</t>
  </si>
  <si>
    <t>48.02</t>
  </si>
  <si>
    <t>Financieros</t>
  </si>
  <si>
    <t>48.08</t>
  </si>
  <si>
    <t>De Administración y Operación</t>
  </si>
  <si>
    <t>Gasto público social</t>
  </si>
  <si>
    <t>Otros gastos</t>
  </si>
  <si>
    <t>51.01</t>
  </si>
  <si>
    <t>Sueldos y salarios</t>
  </si>
  <si>
    <t>51.03</t>
  </si>
  <si>
    <t>Contribuciones efectivas</t>
  </si>
  <si>
    <t>51.04</t>
  </si>
  <si>
    <t>Aportes sobre la nómina</t>
  </si>
  <si>
    <t>51.07</t>
  </si>
  <si>
    <t>Prestaciones sociales</t>
  </si>
  <si>
    <t>51.08</t>
  </si>
  <si>
    <t>Gastos de personal diversos</t>
  </si>
  <si>
    <t>51.11</t>
  </si>
  <si>
    <t>Generales</t>
  </si>
  <si>
    <t>51.20</t>
  </si>
  <si>
    <t>Impuestos, contribuciones y tasas</t>
  </si>
  <si>
    <t>GASTO PÚBLICO SOCIAL</t>
  </si>
  <si>
    <t>55.08</t>
  </si>
  <si>
    <t>55.08.02</t>
  </si>
  <si>
    <t>Actividades de recuperación</t>
  </si>
  <si>
    <t>55.08.04</t>
  </si>
  <si>
    <t>Actividades de adecuación</t>
  </si>
  <si>
    <t>55.08.05</t>
  </si>
  <si>
    <t>Educación, capacitación y divulgación ambiental</t>
  </si>
  <si>
    <t>55.08.90</t>
  </si>
  <si>
    <t>Estudios y proyectos</t>
  </si>
  <si>
    <t>58.04</t>
  </si>
  <si>
    <t>58.90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</si>
</sst>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 * #,##0.00_ ;_ * \-#,##0.00_ ;_ * &quot;-&quot;??_ ;_ @_ "/>
    <numFmt numFmtId="166" formatCode="_(* #,##0.0_);_(* \(#,##0.0\);_(* &quot;-&quot;??_);_(@_)"/>
    <numFmt numFmtId="167" formatCode="_(* #,##0_);_(* \(#,##0\);_(* &quot;-&quot;??_);_(@_)"/>
    <numFmt numFmtId="168" formatCode="#,##0.0000"/>
    <numFmt numFmtId="170" formatCode="#,##0.00_ ;\-#,##0.00\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2" fontId="0" fillId="0" borderId="0" xfId="0" applyNumberForma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41" fontId="0" fillId="0" borderId="0" xfId="6" applyFont="1"/>
    <xf numFmtId="0" fontId="0" fillId="0" borderId="0" xfId="0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 wrapText="1" readingOrder="1"/>
    </xf>
    <xf numFmtId="0" fontId="4" fillId="0" borderId="5" xfId="0" applyFont="1" applyBorder="1" applyAlignment="1">
      <alignment vertical="top" wrapText="1" readingOrder="1"/>
    </xf>
    <xf numFmtId="4" fontId="4" fillId="0" borderId="5" xfId="0" applyNumberFormat="1" applyFont="1" applyBorder="1" applyAlignment="1">
      <alignment vertical="top" wrapText="1" readingOrder="1"/>
    </xf>
    <xf numFmtId="4" fontId="4" fillId="0" borderId="5" xfId="0" applyNumberFormat="1" applyFont="1" applyBorder="1" applyAlignment="1">
      <alignment vertical="top" readingOrder="1"/>
    </xf>
    <xf numFmtId="0" fontId="5" fillId="0" borderId="1" xfId="0" applyFont="1" applyBorder="1" applyAlignment="1">
      <alignment horizontal="left" wrapText="1" readingOrder="1"/>
    </xf>
    <xf numFmtId="4" fontId="5" fillId="0" borderId="1" xfId="0" applyNumberFormat="1" applyFont="1" applyBorder="1" applyAlignment="1">
      <alignment vertical="top" wrapText="1" readingOrder="1"/>
    </xf>
    <xf numFmtId="4" fontId="5" fillId="0" borderId="1" xfId="0" applyNumberFormat="1" applyFont="1" applyBorder="1" applyAlignment="1">
      <alignment vertical="top" readingOrder="1"/>
    </xf>
    <xf numFmtId="4" fontId="7" fillId="0" borderId="1" xfId="0" applyNumberFormat="1" applyFont="1" applyBorder="1" applyAlignment="1">
      <alignment wrapText="1" readingOrder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top" readingOrder="1"/>
    </xf>
    <xf numFmtId="0" fontId="5" fillId="0" borderId="1" xfId="0" applyFont="1" applyBorder="1" applyAlignment="1">
      <alignment horizontal="left" vertical="top" readingOrder="1"/>
    </xf>
    <xf numFmtId="0" fontId="7" fillId="0" borderId="1" xfId="0" applyFont="1" applyBorder="1" applyAlignment="1">
      <alignment wrapText="1" readingOrder="1"/>
    </xf>
    <xf numFmtId="41" fontId="3" fillId="0" borderId="1" xfId="6" applyFont="1" applyBorder="1"/>
    <xf numFmtId="3" fontId="8" fillId="0" borderId="1" xfId="0" applyNumberFormat="1" applyFont="1" applyBorder="1" applyAlignment="1">
      <alignment horizontal="center" vertical="center" wrapText="1"/>
    </xf>
    <xf numFmtId="41" fontId="0" fillId="0" borderId="1" xfId="6" applyFont="1" applyBorder="1"/>
    <xf numFmtId="1" fontId="5" fillId="0" borderId="1" xfId="6" applyNumberFormat="1" applyFont="1" applyBorder="1" applyAlignment="1">
      <alignment vertical="top" readingOrder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" fontId="0" fillId="0" borderId="1" xfId="6" applyNumberFormat="1" applyFont="1" applyBorder="1"/>
    <xf numFmtId="41" fontId="6" fillId="0" borderId="5" xfId="6" applyFont="1" applyBorder="1" applyAlignment="1"/>
    <xf numFmtId="41" fontId="7" fillId="0" borderId="5" xfId="0" applyNumberFormat="1" applyFont="1" applyBorder="1"/>
    <xf numFmtId="41" fontId="6" fillId="0" borderId="1" xfId="6" applyFont="1" applyBorder="1" applyAlignment="1"/>
    <xf numFmtId="41" fontId="7" fillId="0" borderId="1" xfId="0" applyNumberFormat="1" applyFont="1" applyBorder="1"/>
    <xf numFmtId="41" fontId="7" fillId="0" borderId="1" xfId="6" applyFont="1" applyBorder="1" applyAlignment="1"/>
    <xf numFmtId="1" fontId="7" fillId="0" borderId="1" xfId="6" applyNumberFormat="1" applyFont="1" applyBorder="1" applyAlignment="1"/>
    <xf numFmtId="0" fontId="4" fillId="0" borderId="5" xfId="0" applyFont="1" applyBorder="1" applyAlignment="1">
      <alignment horizontal="left" vertical="top" readingOrder="1"/>
    </xf>
    <xf numFmtId="0" fontId="7" fillId="0" borderId="5" xfId="0" applyFont="1" applyBorder="1" applyAlignment="1">
      <alignment wrapText="1" readingOrder="1"/>
    </xf>
    <xf numFmtId="41" fontId="6" fillId="0" borderId="5" xfId="0" applyNumberFormat="1" applyFont="1" applyBorder="1"/>
    <xf numFmtId="0" fontId="4" fillId="0" borderId="1" xfId="0" applyFont="1" applyBorder="1" applyAlignment="1">
      <alignment horizontal="left" vertical="top" readingOrder="1"/>
    </xf>
    <xf numFmtId="41" fontId="6" fillId="0" borderId="1" xfId="6" applyFont="1" applyBorder="1" applyAlignment="1">
      <alignment horizontal="center"/>
    </xf>
    <xf numFmtId="1" fontId="6" fillId="0" borderId="1" xfId="6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41" fontId="3" fillId="3" borderId="1" xfId="6" applyFont="1" applyFill="1" applyBorder="1" applyAlignment="1">
      <alignment horizontal="center"/>
    </xf>
    <xf numFmtId="41" fontId="6" fillId="0" borderId="1" xfId="0" applyNumberFormat="1" applyFont="1" applyBorder="1"/>
    <xf numFmtId="0" fontId="4" fillId="3" borderId="1" xfId="0" applyFont="1" applyFill="1" applyBorder="1" applyAlignment="1">
      <alignment horizontal="left" vertical="top" readingOrder="1"/>
    </xf>
    <xf numFmtId="41" fontId="6" fillId="3" borderId="1" xfId="0" applyNumberFormat="1" applyFont="1" applyFill="1" applyBorder="1"/>
    <xf numFmtId="0" fontId="5" fillId="3" borderId="1" xfId="0" applyFont="1" applyFill="1" applyBorder="1" applyAlignment="1">
      <alignment horizontal="left" vertical="top" readingOrder="1"/>
    </xf>
    <xf numFmtId="0" fontId="0" fillId="3" borderId="1" xfId="0" applyFill="1" applyBorder="1" applyAlignment="1">
      <alignment wrapText="1"/>
    </xf>
    <xf numFmtId="41" fontId="0" fillId="3" borderId="1" xfId="6" applyFont="1" applyFill="1" applyBorder="1"/>
    <xf numFmtId="41" fontId="7" fillId="3" borderId="1" xfId="0" applyNumberFormat="1" applyFont="1" applyFill="1" applyBorder="1"/>
    <xf numFmtId="0" fontId="6" fillId="0" borderId="5" xfId="0" applyFont="1" applyBorder="1" applyAlignment="1">
      <alignment wrapText="1" readingOrder="1"/>
    </xf>
    <xf numFmtId="41" fontId="7" fillId="0" borderId="1" xfId="6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0" fontId="4" fillId="3" borderId="5" xfId="0" applyFont="1" applyFill="1" applyBorder="1" applyAlignment="1">
      <alignment horizontal="left" vertical="top" readingOrder="1"/>
    </xf>
    <xf numFmtId="0" fontId="3" fillId="3" borderId="5" xfId="0" applyFont="1" applyFill="1" applyBorder="1" applyAlignment="1">
      <alignment horizontal="left" wrapText="1"/>
    </xf>
    <xf numFmtId="41" fontId="3" fillId="3" borderId="5" xfId="6" applyFont="1" applyFill="1" applyBorder="1" applyAlignment="1">
      <alignment horizontal="center"/>
    </xf>
    <xf numFmtId="41" fontId="6" fillId="3" borderId="5" xfId="0" applyNumberFormat="1" applyFont="1" applyFill="1" applyBorder="1"/>
    <xf numFmtId="0" fontId="4" fillId="0" borderId="1" xfId="0" applyFont="1" applyBorder="1" applyAlignment="1">
      <alignment horizontal="left" wrapText="1" readingOrder="1"/>
    </xf>
    <xf numFmtId="0" fontId="3" fillId="2" borderId="4" xfId="0" applyFont="1" applyFill="1" applyBorder="1" applyAlignment="1">
      <alignment horizontal="center" wrapText="1"/>
    </xf>
    <xf numFmtId="1" fontId="7" fillId="0" borderId="1" xfId="6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left" wrapText="1" readingOrder="1"/>
    </xf>
    <xf numFmtId="41" fontId="7" fillId="0" borderId="5" xfId="6" applyFont="1" applyBorder="1" applyAlignment="1"/>
    <xf numFmtId="41" fontId="7" fillId="0" borderId="1" xfId="6" applyFont="1" applyFill="1" applyBorder="1" applyAlignme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horizontal="left" wrapText="1" readingOrder="1"/>
    </xf>
    <xf numFmtId="0" fontId="7" fillId="0" borderId="0" xfId="0" applyFont="1" applyAlignment="1">
      <alignment wrapText="1" readingOrder="1"/>
    </xf>
    <xf numFmtId="41" fontId="7" fillId="0" borderId="0" xfId="6" applyFont="1" applyBorder="1" applyAlignment="1"/>
    <xf numFmtId="41" fontId="7" fillId="0" borderId="0" xfId="0" applyNumberFormat="1" applyFont="1"/>
    <xf numFmtId="41" fontId="0" fillId="0" borderId="0" xfId="6" applyFont="1" applyBorder="1"/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1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top" readingOrder="1"/>
    </xf>
    <xf numFmtId="0" fontId="14" fillId="4" borderId="1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4" fontId="13" fillId="5" borderId="15" xfId="0" applyNumberFormat="1" applyFont="1" applyFill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2" fillId="0" borderId="13" xfId="0" applyFont="1" applyBorder="1" applyAlignment="1">
      <alignment vertical="center"/>
    </xf>
    <xf numFmtId="0" fontId="12" fillId="5" borderId="15" xfId="0" applyFont="1" applyFill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4" fontId="12" fillId="5" borderId="15" xfId="0" applyNumberFormat="1" applyFont="1" applyFill="1" applyBorder="1" applyAlignment="1">
      <alignment horizontal="right" vertical="center"/>
    </xf>
    <xf numFmtId="0" fontId="13" fillId="0" borderId="15" xfId="0" applyFont="1" applyBorder="1" applyAlignment="1">
      <alignment horizontal="center" vertical="center"/>
    </xf>
    <xf numFmtId="164" fontId="0" fillId="0" borderId="0" xfId="4" applyFont="1" applyAlignment="1"/>
    <xf numFmtId="0" fontId="16" fillId="7" borderId="24" xfId="0" applyFont="1" applyFill="1" applyBorder="1" applyAlignment="1" applyProtection="1">
      <alignment vertical="top" wrapText="1" readingOrder="1"/>
      <protection locked="0"/>
    </xf>
    <xf numFmtId="164" fontId="16" fillId="7" borderId="24" xfId="4" applyFont="1" applyFill="1" applyBorder="1" applyAlignment="1" applyProtection="1">
      <alignment horizontal="center" vertical="top" wrapText="1" readingOrder="1"/>
      <protection locked="0"/>
    </xf>
    <xf numFmtId="0" fontId="16" fillId="7" borderId="24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17" fillId="7" borderId="25" xfId="0" applyFont="1" applyFill="1" applyBorder="1" applyAlignment="1" applyProtection="1">
      <alignment vertical="top" wrapText="1" readingOrder="1"/>
      <protection locked="0"/>
    </xf>
    <xf numFmtId="164" fontId="17" fillId="7" borderId="25" xfId="4" applyFont="1" applyFill="1" applyBorder="1" applyAlignment="1" applyProtection="1">
      <alignment horizontal="right" vertical="top" wrapText="1" readingOrder="1"/>
      <protection locked="0"/>
    </xf>
    <xf numFmtId="164" fontId="17" fillId="7" borderId="25" xfId="4" applyFont="1" applyFill="1" applyBorder="1" applyAlignment="1" applyProtection="1">
      <alignment vertical="top" wrapText="1" readingOrder="1"/>
      <protection locked="0"/>
    </xf>
    <xf numFmtId="164" fontId="18" fillId="7" borderId="25" xfId="4" applyFont="1" applyFill="1" applyBorder="1" applyAlignment="1" applyProtection="1">
      <alignment horizontal="right" vertical="top" wrapText="1" readingOrder="1"/>
      <protection locked="0"/>
    </xf>
    <xf numFmtId="164" fontId="18" fillId="7" borderId="25" xfId="4" applyFont="1" applyFill="1" applyBorder="1" applyAlignment="1" applyProtection="1">
      <alignment vertical="top" wrapText="1" readingOrder="1"/>
      <protection locked="0"/>
    </xf>
    <xf numFmtId="0" fontId="19" fillId="0" borderId="0" xfId="1" applyFont="1" applyAlignment="1">
      <alignment horizontal="center"/>
    </xf>
    <xf numFmtId="0" fontId="20" fillId="0" borderId="0" xfId="0" applyFont="1"/>
    <xf numFmtId="0" fontId="19" fillId="0" borderId="0" xfId="1" applyFont="1" applyAlignment="1">
      <alignment horizontal="center" wrapText="1"/>
    </xf>
    <xf numFmtId="0" fontId="19" fillId="0" borderId="0" xfId="1" applyFont="1"/>
    <xf numFmtId="10" fontId="20" fillId="0" borderId="0" xfId="5" applyNumberFormat="1" applyFont="1"/>
    <xf numFmtId="4" fontId="19" fillId="0" borderId="0" xfId="1" applyNumberFormat="1" applyFont="1"/>
    <xf numFmtId="4" fontId="19" fillId="0" borderId="0" xfId="1" applyNumberFormat="1" applyFont="1" applyAlignment="1">
      <alignment wrapText="1"/>
    </xf>
    <xf numFmtId="4" fontId="21" fillId="0" borderId="0" xfId="1" applyNumberFormat="1" applyFont="1"/>
    <xf numFmtId="0" fontId="21" fillId="0" borderId="0" xfId="1" applyFont="1"/>
    <xf numFmtId="0" fontId="21" fillId="0" borderId="0" xfId="1" applyFont="1" applyAlignment="1">
      <alignment horizontal="center"/>
    </xf>
    <xf numFmtId="165" fontId="21" fillId="0" borderId="0" xfId="2" applyFont="1" applyBorder="1" applyAlignment="1">
      <alignment wrapText="1"/>
    </xf>
    <xf numFmtId="4" fontId="21" fillId="0" borderId="0" xfId="1" applyNumberFormat="1" applyFont="1" applyAlignment="1">
      <alignment wrapText="1"/>
    </xf>
    <xf numFmtId="0" fontId="20" fillId="0" borderId="0" xfId="0" applyFont="1" applyAlignment="1">
      <alignment wrapText="1"/>
    </xf>
    <xf numFmtId="164" fontId="20" fillId="0" borderId="0" xfId="4" applyFont="1" applyAlignment="1">
      <alignment wrapText="1"/>
    </xf>
    <xf numFmtId="164" fontId="21" fillId="0" borderId="0" xfId="4" applyFont="1" applyAlignment="1">
      <alignment wrapText="1"/>
    </xf>
    <xf numFmtId="4" fontId="19" fillId="0" borderId="22" xfId="1" applyNumberFormat="1" applyFont="1" applyBorder="1"/>
    <xf numFmtId="10" fontId="20" fillId="0" borderId="22" xfId="5" applyNumberFormat="1" applyFont="1" applyBorder="1"/>
    <xf numFmtId="0" fontId="22" fillId="0" borderId="0" xfId="0" applyFont="1"/>
    <xf numFmtId="4" fontId="22" fillId="0" borderId="22" xfId="0" applyNumberFormat="1" applyFont="1" applyBorder="1"/>
    <xf numFmtId="4" fontId="22" fillId="0" borderId="0" xfId="0" applyNumberFormat="1" applyFont="1"/>
    <xf numFmtId="10" fontId="22" fillId="0" borderId="22" xfId="5" applyNumberFormat="1" applyFont="1" applyBorder="1"/>
    <xf numFmtId="0" fontId="19" fillId="6" borderId="0" xfId="1" applyFont="1" applyFill="1"/>
    <xf numFmtId="4" fontId="19" fillId="6" borderId="23" xfId="1" applyNumberFormat="1" applyFont="1" applyFill="1" applyBorder="1"/>
    <xf numFmtId="4" fontId="19" fillId="6" borderId="0" xfId="1" applyNumberFormat="1" applyFont="1" applyFill="1"/>
    <xf numFmtId="10" fontId="19" fillId="6" borderId="23" xfId="5" applyNumberFormat="1" applyFont="1" applyFill="1" applyBorder="1"/>
    <xf numFmtId="10" fontId="22" fillId="0" borderId="0" xfId="5" applyNumberFormat="1" applyFont="1"/>
    <xf numFmtId="170" fontId="21" fillId="0" borderId="0" xfId="6" applyNumberFormat="1" applyFont="1" applyBorder="1"/>
    <xf numFmtId="10" fontId="19" fillId="0" borderId="0" xfId="5" applyNumberFormat="1" applyFont="1" applyFill="1" applyBorder="1"/>
    <xf numFmtId="4" fontId="23" fillId="0" borderId="0" xfId="1" applyNumberFormat="1" applyFont="1"/>
    <xf numFmtId="168" fontId="21" fillId="0" borderId="0" xfId="1" applyNumberFormat="1" applyFont="1"/>
    <xf numFmtId="167" fontId="21" fillId="0" borderId="0" xfId="4" applyNumberFormat="1" applyFont="1" applyFill="1"/>
    <xf numFmtId="0" fontId="21" fillId="0" borderId="0" xfId="1" applyFont="1" applyAlignment="1">
      <alignment wrapText="1"/>
    </xf>
    <xf numFmtId="4" fontId="21" fillId="0" borderId="0" xfId="0" applyNumberFormat="1" applyFont="1"/>
    <xf numFmtId="0" fontId="21" fillId="0" borderId="0" xfId="1" applyFont="1" applyAlignment="1">
      <alignment horizontal="center" wrapText="1"/>
    </xf>
    <xf numFmtId="44" fontId="20" fillId="0" borderId="0" xfId="8" applyFont="1"/>
    <xf numFmtId="44" fontId="20" fillId="0" borderId="20" xfId="8" applyFont="1" applyBorder="1"/>
    <xf numFmtId="44" fontId="22" fillId="0" borderId="23" xfId="8" applyFont="1" applyBorder="1"/>
    <xf numFmtId="44" fontId="22" fillId="0" borderId="0" xfId="8" applyFont="1"/>
    <xf numFmtId="164" fontId="21" fillId="0" borderId="0" xfId="4" applyFont="1" applyFill="1" applyBorder="1"/>
    <xf numFmtId="4" fontId="20" fillId="0" borderId="0" xfId="0" applyNumberFormat="1" applyFont="1"/>
    <xf numFmtId="164" fontId="20" fillId="0" borderId="0" xfId="4" applyFont="1" applyBorder="1"/>
    <xf numFmtId="0" fontId="22" fillId="6" borderId="0" xfId="0" applyFont="1" applyFill="1"/>
    <xf numFmtId="4" fontId="22" fillId="6" borderId="0" xfId="0" applyNumberFormat="1" applyFont="1" applyFill="1"/>
    <xf numFmtId="164" fontId="22" fillId="0" borderId="0" xfId="4" applyFont="1" applyBorder="1"/>
    <xf numFmtId="0" fontId="24" fillId="0" borderId="0" xfId="0" applyFont="1" applyAlignment="1">
      <alignment horizontal="left" vertical="top" wrapText="1" readingOrder="1"/>
    </xf>
    <xf numFmtId="10" fontId="24" fillId="0" borderId="0" xfId="5" applyNumberFormat="1" applyFont="1" applyAlignment="1">
      <alignment vertical="top" wrapText="1" readingOrder="1"/>
    </xf>
    <xf numFmtId="0" fontId="24" fillId="0" borderId="0" xfId="0" applyFont="1" applyAlignment="1">
      <alignment vertical="top" wrapText="1" readingOrder="1"/>
    </xf>
    <xf numFmtId="164" fontId="20" fillId="0" borderId="0" xfId="4" applyFont="1" applyFill="1" applyBorder="1"/>
    <xf numFmtId="10" fontId="21" fillId="0" borderId="0" xfId="5" applyNumberFormat="1" applyFont="1"/>
    <xf numFmtId="10" fontId="19" fillId="0" borderId="0" xfId="5" applyNumberFormat="1" applyFont="1"/>
    <xf numFmtId="10" fontId="21" fillId="0" borderId="0" xfId="5" applyNumberFormat="1" applyFont="1" applyAlignment="1">
      <alignment vertical="top" wrapText="1"/>
    </xf>
    <xf numFmtId="164" fontId="21" fillId="0" borderId="0" xfId="4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166" fontId="20" fillId="0" borderId="0" xfId="4" applyNumberFormat="1" applyFont="1" applyBorder="1"/>
    <xf numFmtId="166" fontId="20" fillId="0" borderId="0" xfId="4" applyNumberFormat="1" applyFont="1" applyFill="1" applyBorder="1"/>
    <xf numFmtId="166" fontId="20" fillId="0" borderId="0" xfId="4" applyNumberFormat="1" applyFont="1"/>
    <xf numFmtId="164" fontId="20" fillId="0" borderId="0" xfId="4" applyFont="1" applyFill="1"/>
    <xf numFmtId="0" fontId="20" fillId="0" borderId="20" xfId="0" applyFont="1" applyBorder="1" applyAlignment="1">
      <alignment horizontal="center"/>
    </xf>
    <xf numFmtId="4" fontId="20" fillId="0" borderId="20" xfId="0" quotePrefix="1" applyNumberFormat="1" applyFont="1" applyBorder="1"/>
    <xf numFmtId="4" fontId="20" fillId="0" borderId="0" xfId="0" quotePrefix="1" applyNumberFormat="1" applyFont="1"/>
    <xf numFmtId="2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166" fontId="20" fillId="0" borderId="0" xfId="4" applyNumberFormat="1" applyFont="1" applyFill="1"/>
    <xf numFmtId="10" fontId="20" fillId="0" borderId="0" xfId="5" applyNumberFormat="1" applyFont="1" applyAlignment="1">
      <alignment horizontal="center" vertical="center"/>
    </xf>
    <xf numFmtId="0" fontId="21" fillId="0" borderId="20" xfId="0" applyFont="1" applyBorder="1"/>
    <xf numFmtId="0" fontId="20" fillId="0" borderId="20" xfId="0" applyFont="1" applyBorder="1"/>
    <xf numFmtId="0" fontId="20" fillId="0" borderId="0" xfId="0" applyFont="1" applyAlignment="1">
      <alignment horizontal="left" wrapText="1"/>
    </xf>
    <xf numFmtId="164" fontId="20" fillId="0" borderId="0" xfId="4" applyFont="1"/>
    <xf numFmtId="164" fontId="21" fillId="0" borderId="0" xfId="4" applyFont="1"/>
    <xf numFmtId="164" fontId="20" fillId="0" borderId="0" xfId="0" applyNumberFormat="1" applyFont="1"/>
    <xf numFmtId="0" fontId="20" fillId="0" borderId="1" xfId="0" applyFont="1" applyBorder="1"/>
    <xf numFmtId="164" fontId="20" fillId="0" borderId="1" xfId="4" applyFont="1" applyBorder="1"/>
    <xf numFmtId="9" fontId="20" fillId="0" borderId="1" xfId="5" applyFont="1" applyBorder="1"/>
    <xf numFmtId="4" fontId="0" fillId="0" borderId="0" xfId="0" applyNumberFormat="1"/>
    <xf numFmtId="9" fontId="20" fillId="0" borderId="0" xfId="5" applyFont="1"/>
    <xf numFmtId="0" fontId="20" fillId="0" borderId="26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0" fontId="20" fillId="0" borderId="2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21" xfId="1" applyFont="1" applyBorder="1" applyAlignment="1">
      <alignment horizontal="center"/>
    </xf>
    <xf numFmtId="0" fontId="21" fillId="0" borderId="0" xfId="1" applyFont="1" applyAlignment="1">
      <alignment horizontal="center" wrapText="1"/>
    </xf>
    <xf numFmtId="0" fontId="19" fillId="0" borderId="0" xfId="1" applyFont="1" applyAlignment="1">
      <alignment horizontal="center" wrapText="1"/>
    </xf>
    <xf numFmtId="0" fontId="20" fillId="0" borderId="0" xfId="0" applyFont="1" applyAlignment="1">
      <alignment horizontal="left" wrapText="1"/>
    </xf>
    <xf numFmtId="164" fontId="21" fillId="0" borderId="0" xfId="4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10" fontId="20" fillId="0" borderId="0" xfId="5" applyNumberFormat="1" applyFont="1" applyAlignment="1">
      <alignment horizontal="center" vertical="center"/>
    </xf>
    <xf numFmtId="0" fontId="24" fillId="0" borderId="0" xfId="0" applyFont="1" applyAlignment="1">
      <alignment horizontal="left" vertical="top" wrapText="1" readingOrder="1"/>
    </xf>
    <xf numFmtId="0" fontId="22" fillId="0" borderId="0" xfId="0" applyFont="1" applyAlignment="1">
      <alignment horizontal="center" vertical="center"/>
    </xf>
    <xf numFmtId="166" fontId="20" fillId="0" borderId="0" xfId="4" applyNumberFormat="1" applyFont="1" applyAlignment="1">
      <alignment horizontal="center" vertical="center"/>
    </xf>
    <xf numFmtId="4" fontId="13" fillId="0" borderId="19" xfId="0" applyNumberFormat="1" applyFont="1" applyBorder="1" applyAlignment="1">
      <alignment horizontal="right" vertical="center"/>
    </xf>
    <xf numFmtId="4" fontId="13" fillId="0" borderId="12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</cellXfs>
  <cellStyles count="9">
    <cellStyle name="Millares" xfId="4" builtinId="3"/>
    <cellStyle name="Millares [0]" xfId="6" builtinId="6"/>
    <cellStyle name="Millares [0] 2" xfId="7" xr:uid="{00000000-0005-0000-0000-000002000000}"/>
    <cellStyle name="Millares 2" xfId="2" xr:uid="{00000000-0005-0000-0000-000003000000}"/>
    <cellStyle name="Moneda" xfId="8" builtinId="4"/>
    <cellStyle name="Normal" xfId="0" builtinId="0"/>
    <cellStyle name="Normal 2" xfId="1" xr:uid="{00000000-0005-0000-0000-000005000000}"/>
    <cellStyle name="Porcentaje" xfId="5" builtinId="5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Hoja4!$C$190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Hoja4!$B$191:$B$194</c:f>
              <c:strCache>
                <c:ptCount val="4"/>
                <c:pt idx="0">
                  <c:v>INGRESOS FISCALES</c:v>
                </c:pt>
                <c:pt idx="1">
                  <c:v>Contribuciones, Tasas e Intereses</c:v>
                </c:pt>
                <c:pt idx="2">
                  <c:v>Transferencias </c:v>
                </c:pt>
                <c:pt idx="3">
                  <c:v>Otras Transferencias</c:v>
                </c:pt>
              </c:strCache>
            </c:strRef>
          </c:cat>
          <c:val>
            <c:numRef>
              <c:f>Hoja4!$C$191:$C$194</c:f>
              <c:numCache>
                <c:formatCode>_(* #,##0_);_(* \(#,##0\);_(* "-"_);_(@_)</c:formatCode>
                <c:ptCount val="4"/>
                <c:pt idx="0">
                  <c:v>2507780399.5799999</c:v>
                </c:pt>
                <c:pt idx="1">
                  <c:v>402585532</c:v>
                </c:pt>
                <c:pt idx="2">
                  <c:v>2082553259</c:v>
                </c:pt>
                <c:pt idx="3">
                  <c:v>22641608.579999998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2-4BD7-959A-49964D700C80}"/>
            </c:ext>
          </c:extLst>
        </c:ser>
        <c:ser>
          <c:idx val="1"/>
          <c:order val="1"/>
          <c:tx>
            <c:strRef>
              <c:f>Hoja4!$D$190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Hoja4!$B$191:$B$194</c:f>
              <c:strCache>
                <c:ptCount val="4"/>
                <c:pt idx="0">
                  <c:v>INGRESOS FISCALES</c:v>
                </c:pt>
                <c:pt idx="1">
                  <c:v>Contribuciones, Tasas e Intereses</c:v>
                </c:pt>
                <c:pt idx="2">
                  <c:v>Transferencias </c:v>
                </c:pt>
                <c:pt idx="3">
                  <c:v>Otras Transferencias</c:v>
                </c:pt>
              </c:strCache>
            </c:strRef>
          </c:cat>
          <c:val>
            <c:numRef>
              <c:f>Hoja4!$D$191:$D$194</c:f>
              <c:numCache>
                <c:formatCode>_(* #,##0_);_(* \(#,##0\);_(* "-"_);_(@_)</c:formatCode>
                <c:ptCount val="4"/>
                <c:pt idx="0">
                  <c:v>3461801841.3299999</c:v>
                </c:pt>
                <c:pt idx="1">
                  <c:v>287379040</c:v>
                </c:pt>
                <c:pt idx="2">
                  <c:v>3124120690</c:v>
                </c:pt>
                <c:pt idx="3">
                  <c:v>50302111.329999998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92-4BD7-959A-49964D70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17200"/>
        <c:axId val="304517592"/>
      </c:barChart>
      <c:catAx>
        <c:axId val="30451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7592"/>
        <c:crosses val="autoZero"/>
        <c:auto val="1"/>
        <c:lblAlgn val="ctr"/>
        <c:lblOffset val="100"/>
        <c:noMultiLvlLbl val="0"/>
      </c:catAx>
      <c:valAx>
        <c:axId val="304517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OTRAS</a:t>
            </a:r>
            <a:r>
              <a:rPr lang="es-CO" baseline="0"/>
              <a:t> CONTRIBUCIONES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Hoja4!$C$209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Hoja4!$B$210:$B$219</c:f>
              <c:strCache>
                <c:ptCount val="10"/>
                <c:pt idx="0">
                  <c:v>Evaluación Planes de manejo</c:v>
                </c:pt>
                <c:pt idx="1">
                  <c:v>Control y Seguimiento por Licencias</c:v>
                </c:pt>
                <c:pt idx="2">
                  <c:v>Permisos (Talas, Podas)</c:v>
                </c:pt>
                <c:pt idx="3">
                  <c:v>Vertimientos</c:v>
                </c:pt>
                <c:pt idx="4">
                  <c:v>Emisiones Atmosféricas</c:v>
                </c:pt>
                <c:pt idx="5">
                  <c:v>Manejo de Materiales y Elementos de Construcción</c:v>
                </c:pt>
                <c:pt idx="6">
                  <c:v>Pin Generador y Transportador de Residuos de Demolición </c:v>
                </c:pt>
                <c:pt idx="7">
                  <c:v>Salvoconducto</c:v>
                </c:pt>
                <c:pt idx="8">
                  <c:v>Viabilidad para Eventos</c:v>
                </c:pt>
                <c:pt idx="9">
                  <c:v>Viabilidad para Publicidad</c:v>
                </c:pt>
              </c:strCache>
            </c:strRef>
          </c:cat>
          <c:val>
            <c:numRef>
              <c:f>Hoja4!$C$210:$C$219</c:f>
              <c:numCache>
                <c:formatCode>_(* #,##0_);_(* \(#,##0\);_(* "-"_);_(@_)</c:formatCode>
                <c:ptCount val="10"/>
                <c:pt idx="0">
                  <c:v>36051695</c:v>
                </c:pt>
                <c:pt idx="1">
                  <c:v>126306789</c:v>
                </c:pt>
                <c:pt idx="2">
                  <c:v>15630269</c:v>
                </c:pt>
                <c:pt idx="3">
                  <c:v>12170407</c:v>
                </c:pt>
                <c:pt idx="4">
                  <c:v>37413</c:v>
                </c:pt>
                <c:pt idx="6">
                  <c:v>33379933</c:v>
                </c:pt>
                <c:pt idx="7">
                  <c:v>70011720</c:v>
                </c:pt>
                <c:pt idx="8">
                  <c:v>12697224</c:v>
                </c:pt>
                <c:pt idx="9">
                  <c:v>60300082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1-4417-8DF6-BF6DC6F48365}"/>
            </c:ext>
          </c:extLst>
        </c:ser>
        <c:ser>
          <c:idx val="1"/>
          <c:order val="1"/>
          <c:tx>
            <c:strRef>
              <c:f>Hoja4!$D$209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Hoja4!$B$210:$B$219</c:f>
              <c:strCache>
                <c:ptCount val="10"/>
                <c:pt idx="0">
                  <c:v>Evaluación Planes de manejo</c:v>
                </c:pt>
                <c:pt idx="1">
                  <c:v>Control y Seguimiento por Licencias</c:v>
                </c:pt>
                <c:pt idx="2">
                  <c:v>Permisos (Talas, Podas)</c:v>
                </c:pt>
                <c:pt idx="3">
                  <c:v>Vertimientos</c:v>
                </c:pt>
                <c:pt idx="4">
                  <c:v>Emisiones Atmosféricas</c:v>
                </c:pt>
                <c:pt idx="5">
                  <c:v>Manejo de Materiales y Elementos de Construcción</c:v>
                </c:pt>
                <c:pt idx="6">
                  <c:v>Pin Generador y Transportador de Residuos de Demolición </c:v>
                </c:pt>
                <c:pt idx="7">
                  <c:v>Salvoconducto</c:v>
                </c:pt>
                <c:pt idx="8">
                  <c:v>Viabilidad para Eventos</c:v>
                </c:pt>
                <c:pt idx="9">
                  <c:v>Viabilidad para Publicidad</c:v>
                </c:pt>
              </c:strCache>
            </c:strRef>
          </c:cat>
          <c:val>
            <c:numRef>
              <c:f>Hoja4!$D$210:$D$219</c:f>
              <c:numCache>
                <c:formatCode>_(* #,##0_);_(* \(#,##0\);_(* "-"_);_(@_)</c:formatCode>
                <c:ptCount val="10"/>
                <c:pt idx="0">
                  <c:v>8374330</c:v>
                </c:pt>
                <c:pt idx="1">
                  <c:v>8602853</c:v>
                </c:pt>
                <c:pt idx="2">
                  <c:v>7483544</c:v>
                </c:pt>
                <c:pt idx="3">
                  <c:v>12170407</c:v>
                </c:pt>
                <c:pt idx="4">
                  <c:v>15014406</c:v>
                </c:pt>
                <c:pt idx="5">
                  <c:v>24047969</c:v>
                </c:pt>
                <c:pt idx="6">
                  <c:v>15988407</c:v>
                </c:pt>
                <c:pt idx="7">
                  <c:v>28517210</c:v>
                </c:pt>
                <c:pt idx="8">
                  <c:v>17192084</c:v>
                </c:pt>
                <c:pt idx="9">
                  <c:v>162154102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1-4417-8DF6-BF6DC6F48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15240"/>
        <c:axId val="304517984"/>
      </c:barChart>
      <c:catAx>
        <c:axId val="30451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7984"/>
        <c:crosses val="autoZero"/>
        <c:auto val="1"/>
        <c:lblAlgn val="ctr"/>
        <c:lblOffset val="100"/>
        <c:noMultiLvlLbl val="0"/>
      </c:catAx>
      <c:valAx>
        <c:axId val="30451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Hoja4!$B$206</c:f>
              <c:strCache>
                <c:ptCount val="1"/>
                <c:pt idx="0">
                  <c:v>Transferencias Ley 99 /93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Hoja4!$C$205:$D$205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Hoja4!$C$206:$D$206</c:f>
              <c:numCache>
                <c:formatCode>_(* #,##0_);_(* \(#,##0\);_(* "-"_);_(@_)</c:formatCode>
                <c:ptCount val="2"/>
                <c:pt idx="0">
                  <c:v>719047586</c:v>
                </c:pt>
                <c:pt idx="1">
                  <c:v>960621727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B-40D2-AFBF-3E6CB2E8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18768"/>
        <c:axId val="304521120"/>
      </c:barChart>
      <c:catAx>
        <c:axId val="30451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21120"/>
        <c:crosses val="autoZero"/>
        <c:auto val="1"/>
        <c:lblAlgn val="ctr"/>
        <c:lblOffset val="100"/>
        <c:noMultiLvlLbl val="0"/>
      </c:catAx>
      <c:valAx>
        <c:axId val="30452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OTROS</a:t>
            </a:r>
            <a:r>
              <a:rPr lang="es-CO" baseline="0"/>
              <a:t> INGRESOS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Hoja4!$C$230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Hoja4!$B$231:$B$233</c:f>
              <c:strCache>
                <c:ptCount val="3"/>
                <c:pt idx="0">
                  <c:v>OTROS INGRESOS</c:v>
                </c:pt>
                <c:pt idx="1">
                  <c:v>Financieros</c:v>
                </c:pt>
                <c:pt idx="2">
                  <c:v>Diversos</c:v>
                </c:pt>
              </c:strCache>
            </c:strRef>
          </c:cat>
          <c:val>
            <c:numRef>
              <c:f>Hoja4!$C$231:$C$233</c:f>
              <c:numCache>
                <c:formatCode>_(* #,##0_);_(* \(#,##0\);_(* "-"_);_(@_)</c:formatCode>
                <c:ptCount val="3"/>
                <c:pt idx="0">
                  <c:v>26648922.390000001</c:v>
                </c:pt>
                <c:pt idx="1">
                  <c:v>26648922.390000001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4-4A38-8B0E-D3BFDB7A95D5}"/>
            </c:ext>
          </c:extLst>
        </c:ser>
        <c:ser>
          <c:idx val="1"/>
          <c:order val="1"/>
          <c:tx>
            <c:strRef>
              <c:f>Hoja4!$D$230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Hoja4!$B$231:$B$233</c:f>
              <c:strCache>
                <c:ptCount val="3"/>
                <c:pt idx="0">
                  <c:v>OTROS INGRESOS</c:v>
                </c:pt>
                <c:pt idx="1">
                  <c:v>Financieros</c:v>
                </c:pt>
                <c:pt idx="2">
                  <c:v>Diversos</c:v>
                </c:pt>
              </c:strCache>
            </c:strRef>
          </c:cat>
          <c:val>
            <c:numRef>
              <c:f>Hoja4!$D$231:$D$233</c:f>
              <c:numCache>
                <c:formatCode>_(* #,##0_);_(* \(#,##0\);_(* "-"_);_(@_)</c:formatCode>
                <c:ptCount val="3"/>
                <c:pt idx="0">
                  <c:v>72571156</c:v>
                </c:pt>
                <c:pt idx="1">
                  <c:v>70045741</c:v>
                </c:pt>
                <c:pt idx="2">
                  <c:v>2525415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4-4A38-8B0E-D3BFDB7A9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15632"/>
        <c:axId val="304516808"/>
      </c:barChart>
      <c:catAx>
        <c:axId val="3045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6808"/>
        <c:crosses val="autoZero"/>
        <c:auto val="1"/>
        <c:lblAlgn val="ctr"/>
        <c:lblOffset val="100"/>
        <c:noMultiLvlLbl val="0"/>
      </c:catAx>
      <c:valAx>
        <c:axId val="30451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ADMINISTRACION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Hoja4!$C$243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Hoja4!$B$244:$B$251</c:f>
              <c:strCache>
                <c:ptCount val="8"/>
                <c:pt idx="0">
                  <c:v>De Administración y Operación</c:v>
                </c:pt>
                <c:pt idx="1">
                  <c:v>Sueldos y salarios</c:v>
                </c:pt>
                <c:pt idx="2">
                  <c:v>Contribuciones efectivas</c:v>
                </c:pt>
                <c:pt idx="3">
                  <c:v>Aportes sobre la nómina</c:v>
                </c:pt>
                <c:pt idx="4">
                  <c:v>Prestaciones sociales</c:v>
                </c:pt>
                <c:pt idx="5">
                  <c:v>Gastos de personal diversos</c:v>
                </c:pt>
                <c:pt idx="6">
                  <c:v>Generales</c:v>
                </c:pt>
                <c:pt idx="7">
                  <c:v>Impuestos, contribuciones y tasas</c:v>
                </c:pt>
              </c:strCache>
            </c:strRef>
          </c:cat>
          <c:val>
            <c:numRef>
              <c:f>Hoja4!$C$244:$C$251</c:f>
              <c:numCache>
                <c:formatCode>_(* #,##0_);_(* \(#,##0\);_(* "-"_);_(@_)</c:formatCode>
                <c:ptCount val="8"/>
                <c:pt idx="0">
                  <c:v>2369399987</c:v>
                </c:pt>
                <c:pt idx="1">
                  <c:v>853889249</c:v>
                </c:pt>
                <c:pt idx="2">
                  <c:v>232650254</c:v>
                </c:pt>
                <c:pt idx="3">
                  <c:v>41355000</c:v>
                </c:pt>
                <c:pt idx="4">
                  <c:v>254897997</c:v>
                </c:pt>
                <c:pt idx="5">
                  <c:v>793096032</c:v>
                </c:pt>
                <c:pt idx="6">
                  <c:v>192294930</c:v>
                </c:pt>
                <c:pt idx="7">
                  <c:v>1216525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C-4C88-9E4B-B2401D8CF43B}"/>
            </c:ext>
          </c:extLst>
        </c:ser>
        <c:ser>
          <c:idx val="1"/>
          <c:order val="1"/>
          <c:tx>
            <c:strRef>
              <c:f>Hoja4!$D$243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Hoja4!$B$244:$B$251</c:f>
              <c:strCache>
                <c:ptCount val="8"/>
                <c:pt idx="0">
                  <c:v>De Administración y Operación</c:v>
                </c:pt>
                <c:pt idx="1">
                  <c:v>Sueldos y salarios</c:v>
                </c:pt>
                <c:pt idx="2">
                  <c:v>Contribuciones efectivas</c:v>
                </c:pt>
                <c:pt idx="3">
                  <c:v>Aportes sobre la nómina</c:v>
                </c:pt>
                <c:pt idx="4">
                  <c:v>Prestaciones sociales</c:v>
                </c:pt>
                <c:pt idx="5">
                  <c:v>Gastos de personal diversos</c:v>
                </c:pt>
                <c:pt idx="6">
                  <c:v>Generales</c:v>
                </c:pt>
                <c:pt idx="7">
                  <c:v>Impuestos, contribuciones y tasas</c:v>
                </c:pt>
              </c:strCache>
            </c:strRef>
          </c:cat>
          <c:val>
            <c:numRef>
              <c:f>Hoja4!$D$244:$D$251</c:f>
              <c:numCache>
                <c:formatCode>_(* #,##0_);_(* \(#,##0\);_(* "-"_);_(@_)</c:formatCode>
                <c:ptCount val="8"/>
                <c:pt idx="0">
                  <c:v>2121586176</c:v>
                </c:pt>
                <c:pt idx="1">
                  <c:v>795121212</c:v>
                </c:pt>
                <c:pt idx="2">
                  <c:v>209032094</c:v>
                </c:pt>
                <c:pt idx="3">
                  <c:v>38901317</c:v>
                </c:pt>
                <c:pt idx="4">
                  <c:v>238029105</c:v>
                </c:pt>
                <c:pt idx="5">
                  <c:v>613567744</c:v>
                </c:pt>
                <c:pt idx="6">
                  <c:v>225946679</c:v>
                </c:pt>
                <c:pt idx="7">
                  <c:v>988025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C-4C88-9E4B-B2401D8C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22688"/>
        <c:axId val="304516024"/>
      </c:barChart>
      <c:catAx>
        <c:axId val="3045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6024"/>
        <c:crosses val="autoZero"/>
        <c:auto val="1"/>
        <c:lblAlgn val="ctr"/>
        <c:lblOffset val="100"/>
        <c:noMultiLvlLbl val="0"/>
      </c:catAx>
      <c:valAx>
        <c:axId val="30451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2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 PUBLICO SOCIAL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Hoja4!$C$254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Hoja4!$B$255:$B$260</c:f>
              <c:strCache>
                <c:ptCount val="6"/>
                <c:pt idx="0">
                  <c:v>GASTO PÚBLICO SOCIAL</c:v>
                </c:pt>
                <c:pt idx="1">
                  <c:v>MEDIO AMBIENTE</c:v>
                </c:pt>
                <c:pt idx="2">
                  <c:v>Actividades de recuperación</c:v>
                </c:pt>
                <c:pt idx="3">
                  <c:v>Actividades de adecuación</c:v>
                </c:pt>
                <c:pt idx="4">
                  <c:v>Educación, capacitación y divulgación ambiental</c:v>
                </c:pt>
                <c:pt idx="5">
                  <c:v>Estudios y proyectos</c:v>
                </c:pt>
              </c:strCache>
            </c:strRef>
          </c:cat>
          <c:val>
            <c:numRef>
              <c:f>Hoja4!$C$255:$C$260</c:f>
              <c:numCache>
                <c:formatCode>_(* #,##0_);_(* \(#,##0\);_(* "-"_);_(@_)</c:formatCode>
                <c:ptCount val="6"/>
                <c:pt idx="0">
                  <c:v>979495820</c:v>
                </c:pt>
                <c:pt idx="1">
                  <c:v>979495820</c:v>
                </c:pt>
                <c:pt idx="2">
                  <c:v>106873000</c:v>
                </c:pt>
                <c:pt idx="3">
                  <c:v>36700000</c:v>
                </c:pt>
                <c:pt idx="4">
                  <c:v>52600000</c:v>
                </c:pt>
                <c:pt idx="5">
                  <c:v>783322820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C-49BC-833D-D573408C8D83}"/>
            </c:ext>
          </c:extLst>
        </c:ser>
        <c:ser>
          <c:idx val="1"/>
          <c:order val="1"/>
          <c:tx>
            <c:strRef>
              <c:f>Hoja4!$D$254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Hoja4!$B$255:$B$260</c:f>
              <c:strCache>
                <c:ptCount val="6"/>
                <c:pt idx="0">
                  <c:v>GASTO PÚBLICO SOCIAL</c:v>
                </c:pt>
                <c:pt idx="1">
                  <c:v>MEDIO AMBIENTE</c:v>
                </c:pt>
                <c:pt idx="2">
                  <c:v>Actividades de recuperación</c:v>
                </c:pt>
                <c:pt idx="3">
                  <c:v>Actividades de adecuación</c:v>
                </c:pt>
                <c:pt idx="4">
                  <c:v>Educación, capacitación y divulgación ambiental</c:v>
                </c:pt>
                <c:pt idx="5">
                  <c:v>Estudios y proyectos</c:v>
                </c:pt>
              </c:strCache>
            </c:strRef>
          </c:cat>
          <c:val>
            <c:numRef>
              <c:f>Hoja4!$D$255:$D$260</c:f>
              <c:numCache>
                <c:formatCode>_(* #,##0_);_(* \(#,##0\);_(* "-"_);_(@_)</c:formatCode>
                <c:ptCount val="6"/>
                <c:pt idx="0">
                  <c:v>40900000</c:v>
                </c:pt>
                <c:pt idx="1">
                  <c:v>40900000</c:v>
                </c:pt>
                <c:pt idx="2">
                  <c:v>0</c:v>
                </c:pt>
                <c:pt idx="3">
                  <c:v>0</c:v>
                </c:pt>
                <c:pt idx="4">
                  <c:v>3000000</c:v>
                </c:pt>
                <c:pt idx="5">
                  <c:v>37900000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C-49BC-833D-D573408C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21904"/>
        <c:axId val="304518376"/>
      </c:barChart>
      <c:catAx>
        <c:axId val="3045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8376"/>
        <c:crosses val="autoZero"/>
        <c:auto val="1"/>
        <c:lblAlgn val="ctr"/>
        <c:lblOffset val="100"/>
        <c:noMultiLvlLbl val="0"/>
      </c:catAx>
      <c:valAx>
        <c:axId val="30451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OTROS</a:t>
            </a:r>
            <a:r>
              <a:rPr lang="es-CO" baseline="0"/>
              <a:t> GASTOS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Hoja4!$C$264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Hoja4!$B$265:$B$267</c:f>
              <c:strCache>
                <c:ptCount val="3"/>
                <c:pt idx="0">
                  <c:v>OTROS GASTOS</c:v>
                </c:pt>
                <c:pt idx="1">
                  <c:v>FINANCIEROS</c:v>
                </c:pt>
                <c:pt idx="2">
                  <c:v>GASTOS DIVERSOS</c:v>
                </c:pt>
              </c:strCache>
            </c:strRef>
          </c:cat>
          <c:val>
            <c:numRef>
              <c:f>Hoja4!$C$265:$C$267</c:f>
              <c:numCache>
                <c:formatCode>_(* #,##0_);_(* \(#,##0\);_(* "-"_);_(@_)</c:formatCode>
                <c:ptCount val="3"/>
                <c:pt idx="0">
                  <c:v>48213</c:v>
                </c:pt>
                <c:pt idx="1">
                  <c:v>48213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2-4675-8301-C2A6898724D2}"/>
            </c:ext>
          </c:extLst>
        </c:ser>
        <c:ser>
          <c:idx val="1"/>
          <c:order val="1"/>
          <c:tx>
            <c:strRef>
              <c:f>Hoja4!$D$264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Hoja4!$B$265:$B$267</c:f>
              <c:strCache>
                <c:ptCount val="3"/>
                <c:pt idx="0">
                  <c:v>OTROS GASTOS</c:v>
                </c:pt>
                <c:pt idx="1">
                  <c:v>FINANCIEROS</c:v>
                </c:pt>
                <c:pt idx="2">
                  <c:v>GASTOS DIVERSOS</c:v>
                </c:pt>
              </c:strCache>
            </c:strRef>
          </c:cat>
          <c:val>
            <c:numRef>
              <c:f>Hoja4!$D$265:$D$267</c:f>
              <c:numCache>
                <c:formatCode>_(* #,##0_);_(* \(#,##0\);_(* "-"_);_(@_)</c:formatCode>
                <c:ptCount val="3"/>
                <c:pt idx="0">
                  <c:v>14997</c:v>
                </c:pt>
                <c:pt idx="1">
                  <c:v>14997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2-4675-8301-C2A689872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516416"/>
        <c:axId val="304887168"/>
      </c:barChart>
      <c:catAx>
        <c:axId val="3045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887168"/>
        <c:crosses val="autoZero"/>
        <c:auto val="1"/>
        <c:lblAlgn val="ctr"/>
        <c:lblOffset val="100"/>
        <c:noMultiLvlLbl val="0"/>
      </c:catAx>
      <c:valAx>
        <c:axId val="304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5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Hoja4!$B$222</c:f>
              <c:strCache>
                <c:ptCount val="1"/>
                <c:pt idx="0">
                  <c:v>Transferencias para Inversión- ICLD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Hoja4!$C$221:$D$221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Hoja4!$C$222:$D$222</c:f>
              <c:numCache>
                <c:formatCode>_(* #,##0_);_(* \(#,##0\);_(* "-"_);_(@_)</c:formatCode>
                <c:ptCount val="2"/>
                <c:pt idx="0">
                  <c:v>1657200122.78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8-41BF-9E03-138558DE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887560"/>
        <c:axId val="304887952"/>
      </c:barChart>
      <c:catAx>
        <c:axId val="30488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887952"/>
        <c:crosses val="autoZero"/>
        <c:auto val="1"/>
        <c:lblAlgn val="ctr"/>
        <c:lblOffset val="100"/>
        <c:noMultiLvlLbl val="0"/>
      </c:catAx>
      <c:valAx>
        <c:axId val="30488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4887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76</xdr:row>
      <xdr:rowOff>47625</xdr:rowOff>
    </xdr:from>
    <xdr:to>
      <xdr:col>10</xdr:col>
      <xdr:colOff>161925</xdr:colOff>
      <xdr:row>79</xdr:row>
      <xdr:rowOff>6349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6580613" y="16373707"/>
          <a:ext cx="161925" cy="5654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144424</xdr:colOff>
      <xdr:row>157</xdr:row>
      <xdr:rowOff>67167</xdr:rowOff>
    </xdr:from>
    <xdr:to>
      <xdr:col>1</xdr:col>
      <xdr:colOff>1053461</xdr:colOff>
      <xdr:row>160</xdr:row>
      <xdr:rowOff>119051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865955-86FF-977F-6E31-20504B409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24" y="31880667"/>
          <a:ext cx="1491120" cy="655134"/>
        </a:xfrm>
        <a:prstGeom prst="rect">
          <a:avLst/>
        </a:prstGeom>
      </xdr:spPr>
    </xdr:pic>
    <xdr:clientData/>
  </xdr:twoCellAnchor>
  <xdr:twoCellAnchor editAs="oneCell">
    <xdr:from>
      <xdr:col>0</xdr:col>
      <xdr:colOff>308984</xdr:colOff>
      <xdr:row>190</xdr:row>
      <xdr:rowOff>46033</xdr:rowOff>
    </xdr:from>
    <xdr:to>
      <xdr:col>1</xdr:col>
      <xdr:colOff>1118862</xdr:colOff>
      <xdr:row>193</xdr:row>
      <xdr:rowOff>95245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40EE45D-3867-AED6-562F-A7A5CC39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984" y="37455471"/>
          <a:ext cx="1391961" cy="652462"/>
        </a:xfrm>
        <a:prstGeom prst="rect">
          <a:avLst/>
        </a:prstGeom>
      </xdr:spPr>
    </xdr:pic>
    <xdr:clientData/>
  </xdr:twoCellAnchor>
  <xdr:oneCellAnchor>
    <xdr:from>
      <xdr:col>0</xdr:col>
      <xdr:colOff>39690</xdr:colOff>
      <xdr:row>101</xdr:row>
      <xdr:rowOff>39690</xdr:rowOff>
    </xdr:from>
    <xdr:ext cx="1288582" cy="617194"/>
    <xdr:pic>
      <xdr:nvPicPr>
        <xdr:cNvPr id="15" name="Imagen 14">
          <a:extLst>
            <a:ext uri="{FF2B5EF4-FFF2-40B4-BE49-F238E27FC236}">
              <a16:creationId xmlns:a16="http://schemas.microsoft.com/office/drawing/2014/main" id="{8C9DB6CE-ECE7-4BA1-90D0-ADB146488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0" y="16819565"/>
          <a:ext cx="1288582" cy="617194"/>
        </a:xfrm>
        <a:prstGeom prst="rect">
          <a:avLst/>
        </a:prstGeom>
      </xdr:spPr>
    </xdr:pic>
    <xdr:clientData/>
  </xdr:oneCellAnchor>
  <xdr:twoCellAnchor editAs="oneCell">
    <xdr:from>
      <xdr:col>0</xdr:col>
      <xdr:colOff>39688</xdr:colOff>
      <xdr:row>0</xdr:row>
      <xdr:rowOff>41619</xdr:rowOff>
    </xdr:from>
    <xdr:to>
      <xdr:col>1</xdr:col>
      <xdr:colOff>1345429</xdr:colOff>
      <xdr:row>4</xdr:row>
      <xdr:rowOff>158749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C235C-5847-490D-AA2D-594F73075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41619"/>
          <a:ext cx="1930157" cy="921463"/>
        </a:xfrm>
        <a:prstGeom prst="rect">
          <a:avLst/>
        </a:prstGeom>
      </xdr:spPr>
    </xdr:pic>
    <xdr:clientData/>
  </xdr:twoCellAnchor>
  <xdr:oneCellAnchor>
    <xdr:from>
      <xdr:col>0</xdr:col>
      <xdr:colOff>39688</xdr:colOff>
      <xdr:row>67</xdr:row>
      <xdr:rowOff>41619</xdr:rowOff>
    </xdr:from>
    <xdr:ext cx="1885501" cy="927271"/>
    <xdr:pic>
      <xdr:nvPicPr>
        <xdr:cNvPr id="3" name="Imagen 2">
          <a:extLst>
            <a:ext uri="{FF2B5EF4-FFF2-40B4-BE49-F238E27FC236}">
              <a16:creationId xmlns:a16="http://schemas.microsoft.com/office/drawing/2014/main" id="{34134CB1-493F-4820-BAD7-F67E1163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8" y="41619"/>
          <a:ext cx="1885501" cy="9272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182</xdr:row>
      <xdr:rowOff>90487</xdr:rowOff>
    </xdr:from>
    <xdr:to>
      <xdr:col>12</xdr:col>
      <xdr:colOff>466725</xdr:colOff>
      <xdr:row>192</xdr:row>
      <xdr:rowOff>319087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207</xdr:row>
      <xdr:rowOff>119062</xdr:rowOff>
    </xdr:from>
    <xdr:to>
      <xdr:col>12</xdr:col>
      <xdr:colOff>657225</xdr:colOff>
      <xdr:row>214</xdr:row>
      <xdr:rowOff>557212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723900</xdr:colOff>
      <xdr:row>198</xdr:row>
      <xdr:rowOff>14287</xdr:rowOff>
    </xdr:from>
    <xdr:to>
      <xdr:col>12</xdr:col>
      <xdr:colOff>600075</xdr:colOff>
      <xdr:row>206</xdr:row>
      <xdr:rowOff>71437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1114425</xdr:colOff>
      <xdr:row>228</xdr:row>
      <xdr:rowOff>185737</xdr:rowOff>
    </xdr:from>
    <xdr:to>
      <xdr:col>13</xdr:col>
      <xdr:colOff>228600</xdr:colOff>
      <xdr:row>239</xdr:row>
      <xdr:rowOff>133350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428625</xdr:colOff>
      <xdr:row>240</xdr:row>
      <xdr:rowOff>119062</xdr:rowOff>
    </xdr:from>
    <xdr:to>
      <xdr:col>12</xdr:col>
      <xdr:colOff>304800</xdr:colOff>
      <xdr:row>249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742950</xdr:colOff>
      <xdr:row>251</xdr:row>
      <xdr:rowOff>185737</xdr:rowOff>
    </xdr:from>
    <xdr:to>
      <xdr:col>12</xdr:col>
      <xdr:colOff>619125</xdr:colOff>
      <xdr:row>260</xdr:row>
      <xdr:rowOff>52387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723900</xdr:colOff>
      <xdr:row>261</xdr:row>
      <xdr:rowOff>147637</xdr:rowOff>
    </xdr:from>
    <xdr:to>
      <xdr:col>12</xdr:col>
      <xdr:colOff>600075</xdr:colOff>
      <xdr:row>275</xdr:row>
      <xdr:rowOff>14287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381000</xdr:colOff>
      <xdr:row>217</xdr:row>
      <xdr:rowOff>338137</xdr:rowOff>
    </xdr:from>
    <xdr:to>
      <xdr:col>11</xdr:col>
      <xdr:colOff>552450</xdr:colOff>
      <xdr:row>225</xdr:row>
      <xdr:rowOff>23812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D60503-279B-4026-86FE-6B8EE3A70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2107-A7AE-456F-B886-30CF57CCA24A}">
  <dimension ref="A1:H55"/>
  <sheetViews>
    <sheetView topLeftCell="A20" workbookViewId="0">
      <selection activeCell="H56" sqref="H56"/>
    </sheetView>
  </sheetViews>
  <sheetFormatPr baseColWidth="10" defaultColWidth="11.42578125" defaultRowHeight="15" x14ac:dyDescent="0.25"/>
  <cols>
    <col min="2" max="2" width="5.5703125" bestFit="1" customWidth="1"/>
    <col min="3" max="3" width="7.42578125" bestFit="1" customWidth="1"/>
    <col min="4" max="4" width="70" bestFit="1" customWidth="1"/>
    <col min="5" max="5" width="20.140625" bestFit="1" customWidth="1"/>
    <col min="6" max="8" width="21" customWidth="1"/>
  </cols>
  <sheetData>
    <row r="1" spans="1:8" x14ac:dyDescent="0.25">
      <c r="A1" s="101" t="s">
        <v>0</v>
      </c>
      <c r="B1" s="101" t="s">
        <v>1</v>
      </c>
      <c r="C1" s="101" t="s">
        <v>2</v>
      </c>
      <c r="D1" s="101" t="s">
        <v>3</v>
      </c>
      <c r="E1" s="102" t="s">
        <v>4</v>
      </c>
      <c r="F1" s="103" t="s">
        <v>5</v>
      </c>
      <c r="G1" s="101" t="s">
        <v>6</v>
      </c>
      <c r="H1" s="102" t="s">
        <v>7</v>
      </c>
    </row>
    <row r="2" spans="1:8" x14ac:dyDescent="0.25">
      <c r="A2" s="104" t="s">
        <v>8</v>
      </c>
      <c r="B2">
        <v>4</v>
      </c>
      <c r="C2" s="105">
        <v>1105</v>
      </c>
      <c r="D2" s="105" t="s">
        <v>9</v>
      </c>
      <c r="E2" s="106">
        <v>0</v>
      </c>
      <c r="F2" s="106">
        <v>2500000</v>
      </c>
      <c r="G2" s="107">
        <v>2500000</v>
      </c>
      <c r="H2" s="106">
        <v>0</v>
      </c>
    </row>
    <row r="3" spans="1:8" x14ac:dyDescent="0.25">
      <c r="A3" s="104" t="s">
        <v>8</v>
      </c>
      <c r="B3">
        <v>4</v>
      </c>
      <c r="C3" s="105">
        <v>1110</v>
      </c>
      <c r="D3" s="105" t="s">
        <v>10</v>
      </c>
      <c r="E3" s="106">
        <v>26955828455.720001</v>
      </c>
      <c r="F3" s="106">
        <v>32871256196.549999</v>
      </c>
      <c r="G3" s="107">
        <v>45241879995.389999</v>
      </c>
      <c r="H3" s="106">
        <v>14585204656.879999</v>
      </c>
    </row>
    <row r="4" spans="1:8" x14ac:dyDescent="0.25">
      <c r="A4" s="104" t="s">
        <v>8</v>
      </c>
      <c r="B4">
        <v>4</v>
      </c>
      <c r="C4" s="105">
        <v>1120</v>
      </c>
      <c r="D4" s="105" t="s">
        <v>11</v>
      </c>
      <c r="E4" s="106">
        <v>0</v>
      </c>
      <c r="F4" s="106">
        <v>2389189075.0999999</v>
      </c>
      <c r="G4" s="107">
        <v>0</v>
      </c>
      <c r="H4" s="106">
        <v>2389189075.0999999</v>
      </c>
    </row>
    <row r="5" spans="1:8" x14ac:dyDescent="0.25">
      <c r="A5" s="104" t="s">
        <v>8</v>
      </c>
      <c r="B5">
        <v>4</v>
      </c>
      <c r="C5" s="105">
        <v>1305</v>
      </c>
      <c r="D5" s="105" t="s">
        <v>12</v>
      </c>
      <c r="E5" s="106">
        <v>0</v>
      </c>
      <c r="F5" s="106">
        <v>174764373.19999999</v>
      </c>
      <c r="G5" s="107">
        <v>173563092.80000001</v>
      </c>
      <c r="H5" s="106">
        <v>1201280.3999999999</v>
      </c>
    </row>
    <row r="6" spans="1:8" x14ac:dyDescent="0.25">
      <c r="A6" s="104" t="s">
        <v>8</v>
      </c>
      <c r="B6">
        <v>4</v>
      </c>
      <c r="C6" s="105">
        <v>1311</v>
      </c>
      <c r="D6" s="105" t="s">
        <v>13</v>
      </c>
      <c r="E6" s="106">
        <v>0</v>
      </c>
      <c r="F6" s="106">
        <v>60319906.079999998</v>
      </c>
      <c r="G6" s="107">
        <v>60319906.079999998</v>
      </c>
      <c r="H6" s="106">
        <v>0</v>
      </c>
    </row>
    <row r="7" spans="1:8" x14ac:dyDescent="0.25">
      <c r="A7" s="104" t="s">
        <v>8</v>
      </c>
      <c r="B7">
        <v>4</v>
      </c>
      <c r="C7" s="105">
        <v>1337</v>
      </c>
      <c r="D7" s="105" t="s">
        <v>14</v>
      </c>
      <c r="E7" s="106">
        <v>0</v>
      </c>
      <c r="F7" s="106">
        <v>1744363884.45</v>
      </c>
      <c r="G7" s="107">
        <v>1744363884.45</v>
      </c>
      <c r="H7" s="106">
        <v>0</v>
      </c>
    </row>
    <row r="8" spans="1:8" x14ac:dyDescent="0.25">
      <c r="A8" s="104" t="s">
        <v>8</v>
      </c>
      <c r="B8">
        <v>4</v>
      </c>
      <c r="C8" s="105">
        <v>1384</v>
      </c>
      <c r="D8" s="105" t="s">
        <v>15</v>
      </c>
      <c r="E8" s="106">
        <v>143077352.22</v>
      </c>
      <c r="F8" s="106">
        <v>2058831863.0599999</v>
      </c>
      <c r="G8" s="107">
        <v>1481903910.96</v>
      </c>
      <c r="H8" s="106">
        <v>720005304.32000005</v>
      </c>
    </row>
    <row r="9" spans="1:8" x14ac:dyDescent="0.25">
      <c r="A9" s="104" t="s">
        <v>8</v>
      </c>
      <c r="B9">
        <v>4</v>
      </c>
      <c r="C9" s="105">
        <v>1615</v>
      </c>
      <c r="D9" s="105" t="s">
        <v>16</v>
      </c>
      <c r="E9" s="106">
        <v>0</v>
      </c>
      <c r="F9" s="106">
        <v>60495044.5</v>
      </c>
      <c r="G9" s="107">
        <v>0</v>
      </c>
      <c r="H9" s="106">
        <v>60495044.5</v>
      </c>
    </row>
    <row r="10" spans="1:8" x14ac:dyDescent="0.25">
      <c r="A10" s="104" t="s">
        <v>8</v>
      </c>
      <c r="B10">
        <v>4</v>
      </c>
      <c r="C10" s="105">
        <v>1655</v>
      </c>
      <c r="D10" s="105" t="s">
        <v>17</v>
      </c>
      <c r="E10" s="106">
        <v>1017830125.0599999</v>
      </c>
      <c r="F10" s="106">
        <v>11686000</v>
      </c>
      <c r="G10" s="107">
        <v>11686000</v>
      </c>
      <c r="H10" s="106">
        <v>1017830125.0599999</v>
      </c>
    </row>
    <row r="11" spans="1:8" x14ac:dyDescent="0.25">
      <c r="A11" s="104" t="s">
        <v>8</v>
      </c>
      <c r="B11">
        <v>4</v>
      </c>
      <c r="C11" s="105">
        <v>1660</v>
      </c>
      <c r="D11" s="105" t="s">
        <v>18</v>
      </c>
      <c r="E11" s="106">
        <v>0</v>
      </c>
      <c r="F11" s="106">
        <v>395673810</v>
      </c>
      <c r="G11" s="107">
        <v>3003560</v>
      </c>
      <c r="H11" s="106">
        <v>392670250</v>
      </c>
    </row>
    <row r="12" spans="1:8" x14ac:dyDescent="0.25">
      <c r="A12" s="104" t="s">
        <v>8</v>
      </c>
      <c r="B12">
        <v>4</v>
      </c>
      <c r="C12" s="105">
        <v>1665</v>
      </c>
      <c r="D12" s="105" t="s">
        <v>19</v>
      </c>
      <c r="E12" s="106">
        <v>498093927</v>
      </c>
      <c r="F12" s="106">
        <v>0</v>
      </c>
      <c r="G12" s="107">
        <v>11743650</v>
      </c>
      <c r="H12" s="106">
        <v>486350277</v>
      </c>
    </row>
    <row r="13" spans="1:8" x14ac:dyDescent="0.25">
      <c r="A13" s="104" t="s">
        <v>8</v>
      </c>
      <c r="B13">
        <v>4</v>
      </c>
      <c r="C13" s="105">
        <v>1670</v>
      </c>
      <c r="D13" s="105" t="s">
        <v>20</v>
      </c>
      <c r="E13" s="106">
        <v>558385433.17999995</v>
      </c>
      <c r="F13" s="106">
        <v>41710485.390000001</v>
      </c>
      <c r="G13" s="107">
        <v>22208886</v>
      </c>
      <c r="H13" s="106">
        <v>577887032.57000005</v>
      </c>
    </row>
    <row r="14" spans="1:8" x14ac:dyDescent="0.25">
      <c r="A14" s="104" t="s">
        <v>8</v>
      </c>
      <c r="B14">
        <v>4</v>
      </c>
      <c r="C14" s="105">
        <v>1675</v>
      </c>
      <c r="D14" s="105" t="s">
        <v>21</v>
      </c>
      <c r="E14" s="106">
        <v>756936766</v>
      </c>
      <c r="F14" s="106">
        <v>278147054</v>
      </c>
      <c r="G14" s="107">
        <v>5800000</v>
      </c>
      <c r="H14" s="106">
        <v>1029283820</v>
      </c>
    </row>
    <row r="15" spans="1:8" x14ac:dyDescent="0.25">
      <c r="A15" s="104" t="s">
        <v>8</v>
      </c>
      <c r="B15">
        <v>4</v>
      </c>
      <c r="C15" s="105">
        <v>1685</v>
      </c>
      <c r="D15" s="105" t="s">
        <v>22</v>
      </c>
      <c r="E15" s="108">
        <v>-1427956289.5899999</v>
      </c>
      <c r="F15" s="108">
        <v>30340079</v>
      </c>
      <c r="G15" s="109">
        <v>272625283</v>
      </c>
      <c r="H15" s="108">
        <v>-1670241493.5899999</v>
      </c>
    </row>
    <row r="16" spans="1:8" x14ac:dyDescent="0.25">
      <c r="A16" s="104" t="s">
        <v>8</v>
      </c>
      <c r="B16">
        <v>4</v>
      </c>
      <c r="C16" s="105">
        <v>1908</v>
      </c>
      <c r="D16" s="105" t="s">
        <v>23</v>
      </c>
      <c r="E16" s="106">
        <v>0</v>
      </c>
      <c r="F16" s="106">
        <v>8542231437.4399996</v>
      </c>
      <c r="G16" s="107">
        <v>6606269662.6099997</v>
      </c>
      <c r="H16" s="106">
        <v>1935961774.8299999</v>
      </c>
    </row>
    <row r="17" spans="1:8" x14ac:dyDescent="0.25">
      <c r="A17" s="104" t="s">
        <v>8</v>
      </c>
      <c r="B17">
        <v>4</v>
      </c>
      <c r="C17" s="105">
        <v>1970</v>
      </c>
      <c r="D17" s="105" t="s">
        <v>24</v>
      </c>
      <c r="E17" s="106">
        <v>736948584</v>
      </c>
      <c r="F17" s="106">
        <v>10000000</v>
      </c>
      <c r="G17" s="107">
        <v>0</v>
      </c>
      <c r="H17" s="106">
        <v>746948584</v>
      </c>
    </row>
    <row r="18" spans="1:8" x14ac:dyDescent="0.25">
      <c r="A18" s="104" t="s">
        <v>8</v>
      </c>
      <c r="B18">
        <v>4</v>
      </c>
      <c r="C18" s="105">
        <v>1975</v>
      </c>
      <c r="D18" s="105" t="s">
        <v>25</v>
      </c>
      <c r="E18" s="108">
        <v>-637984193</v>
      </c>
      <c r="F18" s="108">
        <v>0</v>
      </c>
      <c r="G18" s="109">
        <v>32000000</v>
      </c>
      <c r="H18" s="108">
        <v>-669984193</v>
      </c>
    </row>
    <row r="19" spans="1:8" x14ac:dyDescent="0.25">
      <c r="A19" s="104" t="s">
        <v>26</v>
      </c>
      <c r="B19">
        <v>4</v>
      </c>
      <c r="C19" s="105">
        <v>2401</v>
      </c>
      <c r="D19" s="105" t="s">
        <v>27</v>
      </c>
      <c r="E19" s="106">
        <v>1771675248.1700001</v>
      </c>
      <c r="F19" s="106">
        <v>27610901190.77</v>
      </c>
      <c r="G19" s="107">
        <v>28350044933.439999</v>
      </c>
      <c r="H19" s="106">
        <v>2510818990.8400002</v>
      </c>
    </row>
    <row r="20" spans="1:8" x14ac:dyDescent="0.25">
      <c r="A20" s="104" t="s">
        <v>26</v>
      </c>
      <c r="B20">
        <v>4</v>
      </c>
      <c r="C20" s="105">
        <v>2407</v>
      </c>
      <c r="D20" s="105" t="s">
        <v>28</v>
      </c>
      <c r="E20" s="106">
        <v>235846797.53</v>
      </c>
      <c r="F20" s="106">
        <v>931252887.35000002</v>
      </c>
      <c r="G20" s="107">
        <v>1077497839.45</v>
      </c>
      <c r="H20" s="106">
        <v>382091749.63</v>
      </c>
    </row>
    <row r="21" spans="1:8" x14ac:dyDescent="0.25">
      <c r="A21" s="104" t="s">
        <v>26</v>
      </c>
      <c r="B21">
        <v>4</v>
      </c>
      <c r="C21" s="105">
        <v>2424</v>
      </c>
      <c r="D21" s="105" t="s">
        <v>29</v>
      </c>
      <c r="E21" s="106">
        <v>24793458</v>
      </c>
      <c r="F21" s="106">
        <v>576916860</v>
      </c>
      <c r="G21" s="107">
        <v>576933750</v>
      </c>
      <c r="H21" s="106">
        <v>24810348</v>
      </c>
    </row>
    <row r="22" spans="1:8" x14ac:dyDescent="0.25">
      <c r="A22" s="104" t="s">
        <v>26</v>
      </c>
      <c r="B22">
        <v>4</v>
      </c>
      <c r="C22" s="105">
        <v>2436</v>
      </c>
      <c r="D22" s="105" t="s">
        <v>30</v>
      </c>
      <c r="E22" s="106">
        <v>172319047.97999999</v>
      </c>
      <c r="F22" s="106">
        <v>746076811</v>
      </c>
      <c r="G22" s="107">
        <v>706342763.01999998</v>
      </c>
      <c r="H22" s="106">
        <v>132585000</v>
      </c>
    </row>
    <row r="23" spans="1:8" x14ac:dyDescent="0.25">
      <c r="A23" s="104" t="s">
        <v>26</v>
      </c>
      <c r="B23">
        <v>4</v>
      </c>
      <c r="C23" s="105">
        <v>2440</v>
      </c>
      <c r="D23" s="105" t="s">
        <v>31</v>
      </c>
      <c r="E23" s="106">
        <v>0</v>
      </c>
      <c r="F23" s="106">
        <v>5181004</v>
      </c>
      <c r="G23" s="107">
        <v>5181004</v>
      </c>
      <c r="H23" s="106">
        <v>0</v>
      </c>
    </row>
    <row r="24" spans="1:8" x14ac:dyDescent="0.25">
      <c r="A24" s="104" t="s">
        <v>26</v>
      </c>
      <c r="B24">
        <v>4</v>
      </c>
      <c r="C24" s="105">
        <v>2460</v>
      </c>
      <c r="D24" s="105" t="s">
        <v>32</v>
      </c>
      <c r="E24" s="106">
        <v>17439538</v>
      </c>
      <c r="F24" s="106">
        <v>0</v>
      </c>
      <c r="G24" s="107">
        <v>0</v>
      </c>
      <c r="H24" s="106">
        <v>17439538</v>
      </c>
    </row>
    <row r="25" spans="1:8" x14ac:dyDescent="0.25">
      <c r="A25" s="104" t="s">
        <v>26</v>
      </c>
      <c r="B25">
        <v>4</v>
      </c>
      <c r="C25" s="105">
        <v>2490</v>
      </c>
      <c r="D25" s="105" t="s">
        <v>33</v>
      </c>
      <c r="E25" s="106">
        <v>1648954405.6099999</v>
      </c>
      <c r="F25" s="106">
        <v>6499860235.7200003</v>
      </c>
      <c r="G25" s="107">
        <v>5651474560.0299997</v>
      </c>
      <c r="H25" s="106">
        <v>800568729.91999996</v>
      </c>
    </row>
    <row r="26" spans="1:8" x14ac:dyDescent="0.25">
      <c r="A26" s="104" t="s">
        <v>26</v>
      </c>
      <c r="B26">
        <v>4</v>
      </c>
      <c r="C26" s="105">
        <v>2511</v>
      </c>
      <c r="D26" s="105" t="s">
        <v>34</v>
      </c>
      <c r="E26" s="106">
        <v>726473517</v>
      </c>
      <c r="F26" s="106">
        <v>5634270416.9899998</v>
      </c>
      <c r="G26" s="107">
        <v>5756786468.9899998</v>
      </c>
      <c r="H26" s="106">
        <v>848989569</v>
      </c>
    </row>
    <row r="27" spans="1:8" x14ac:dyDescent="0.25">
      <c r="A27" s="104" t="s">
        <v>35</v>
      </c>
      <c r="B27">
        <v>4</v>
      </c>
      <c r="C27" s="105">
        <v>3105</v>
      </c>
      <c r="D27" s="105" t="s">
        <v>36</v>
      </c>
      <c r="E27" s="106">
        <v>4784926258.4099998</v>
      </c>
      <c r="F27" s="106">
        <v>0</v>
      </c>
      <c r="G27" s="107">
        <v>0</v>
      </c>
      <c r="H27" s="106">
        <v>4784926258.4099998</v>
      </c>
    </row>
    <row r="28" spans="1:8" x14ac:dyDescent="0.25">
      <c r="A28" s="104" t="s">
        <v>35</v>
      </c>
      <c r="B28">
        <v>4</v>
      </c>
      <c r="C28" s="105">
        <v>3109</v>
      </c>
      <c r="D28" s="105" t="s">
        <v>37</v>
      </c>
      <c r="E28" s="106">
        <v>10102710648.709999</v>
      </c>
      <c r="F28" s="106">
        <v>0</v>
      </c>
      <c r="G28" s="107">
        <v>9116021241.1800003</v>
      </c>
      <c r="H28" s="106">
        <v>19218731889.889999</v>
      </c>
    </row>
    <row r="29" spans="1:8" x14ac:dyDescent="0.25">
      <c r="A29" s="104" t="s">
        <v>35</v>
      </c>
      <c r="B29">
        <v>4</v>
      </c>
      <c r="C29" s="105">
        <v>3110</v>
      </c>
      <c r="D29" s="105" t="s">
        <v>38</v>
      </c>
      <c r="E29" s="106">
        <v>9116021241.1800003</v>
      </c>
      <c r="F29" s="106">
        <v>9116021241.1800003</v>
      </c>
      <c r="G29" s="107">
        <v>0</v>
      </c>
      <c r="H29" s="106">
        <v>0</v>
      </c>
    </row>
    <row r="30" spans="1:8" x14ac:dyDescent="0.25">
      <c r="A30" s="104" t="s">
        <v>39</v>
      </c>
      <c r="B30">
        <v>4</v>
      </c>
      <c r="C30" s="105">
        <v>4110</v>
      </c>
      <c r="D30" s="105" t="s">
        <v>13</v>
      </c>
      <c r="E30" s="106">
        <v>0</v>
      </c>
      <c r="F30" s="106">
        <v>2263906</v>
      </c>
      <c r="G30" s="107">
        <v>3067618534.4099998</v>
      </c>
      <c r="H30" s="106">
        <v>3065354628.4099998</v>
      </c>
    </row>
    <row r="31" spans="1:8" x14ac:dyDescent="0.25">
      <c r="A31" s="104" t="s">
        <v>39</v>
      </c>
      <c r="B31">
        <v>4</v>
      </c>
      <c r="C31" s="105">
        <v>4195</v>
      </c>
      <c r="D31" s="105" t="s">
        <v>40</v>
      </c>
      <c r="E31" s="108">
        <v>0</v>
      </c>
      <c r="F31" s="108">
        <v>25423344</v>
      </c>
      <c r="G31" s="109">
        <v>0</v>
      </c>
      <c r="H31" s="108">
        <v>-25423344</v>
      </c>
    </row>
    <row r="32" spans="1:8" x14ac:dyDescent="0.25">
      <c r="A32" s="104" t="s">
        <v>39</v>
      </c>
      <c r="B32">
        <v>4</v>
      </c>
      <c r="C32" s="105">
        <v>4428</v>
      </c>
      <c r="D32" s="105" t="s">
        <v>41</v>
      </c>
      <c r="E32" s="106">
        <v>0</v>
      </c>
      <c r="F32" s="106">
        <v>416968746</v>
      </c>
      <c r="G32" s="107">
        <v>22700726297.880001</v>
      </c>
      <c r="H32" s="106">
        <v>22283757551.880001</v>
      </c>
    </row>
    <row r="33" spans="1:8" x14ac:dyDescent="0.25">
      <c r="A33" s="104" t="s">
        <v>39</v>
      </c>
      <c r="B33">
        <v>4</v>
      </c>
      <c r="C33" s="105">
        <v>4802</v>
      </c>
      <c r="D33" s="105" t="s">
        <v>42</v>
      </c>
      <c r="E33" s="106">
        <v>0</v>
      </c>
      <c r="F33" s="106">
        <v>0.01</v>
      </c>
      <c r="G33" s="107">
        <v>2574844481.04</v>
      </c>
      <c r="H33" s="106">
        <v>2574844481.0300002</v>
      </c>
    </row>
    <row r="34" spans="1:8" x14ac:dyDescent="0.25">
      <c r="A34" s="104" t="s">
        <v>39</v>
      </c>
      <c r="B34">
        <v>4</v>
      </c>
      <c r="C34" s="105">
        <v>4808</v>
      </c>
      <c r="D34" s="105" t="s">
        <v>43</v>
      </c>
      <c r="E34" s="106">
        <v>0</v>
      </c>
      <c r="F34" s="106">
        <v>0</v>
      </c>
      <c r="G34" s="107">
        <v>1781203.05</v>
      </c>
      <c r="H34" s="106">
        <v>1781203.05</v>
      </c>
    </row>
    <row r="35" spans="1:8" x14ac:dyDescent="0.25">
      <c r="A35" s="104" t="s">
        <v>39</v>
      </c>
      <c r="B35">
        <v>4</v>
      </c>
      <c r="C35" s="105">
        <v>4830</v>
      </c>
      <c r="D35" s="105" t="s">
        <v>44</v>
      </c>
      <c r="E35" s="106">
        <v>0</v>
      </c>
      <c r="F35" s="106">
        <v>0</v>
      </c>
      <c r="G35" s="107">
        <v>38205956.609999999</v>
      </c>
      <c r="H35" s="106">
        <v>38205956.609999999</v>
      </c>
    </row>
    <row r="36" spans="1:8" x14ac:dyDescent="0.25">
      <c r="A36" s="104" t="s">
        <v>45</v>
      </c>
      <c r="B36">
        <v>4</v>
      </c>
      <c r="C36" s="105">
        <v>5101</v>
      </c>
      <c r="D36" s="105" t="s">
        <v>46</v>
      </c>
      <c r="E36" s="106">
        <v>0</v>
      </c>
      <c r="F36" s="106">
        <v>3091139477</v>
      </c>
      <c r="G36" s="107">
        <v>8</v>
      </c>
      <c r="H36" s="106">
        <v>3091139469</v>
      </c>
    </row>
    <row r="37" spans="1:8" x14ac:dyDescent="0.25">
      <c r="A37" s="104" t="s">
        <v>45</v>
      </c>
      <c r="B37">
        <v>4</v>
      </c>
      <c r="C37" s="105">
        <v>5103</v>
      </c>
      <c r="D37" s="105" t="s">
        <v>47</v>
      </c>
      <c r="E37" s="106">
        <v>0</v>
      </c>
      <c r="F37" s="106">
        <v>913533948</v>
      </c>
      <c r="G37" s="107">
        <v>88300</v>
      </c>
      <c r="H37" s="106">
        <v>913445648</v>
      </c>
    </row>
    <row r="38" spans="1:8" x14ac:dyDescent="0.25">
      <c r="A38" s="104" t="s">
        <v>45</v>
      </c>
      <c r="B38">
        <v>4</v>
      </c>
      <c r="C38" s="105">
        <v>5104</v>
      </c>
      <c r="D38" s="105" t="s">
        <v>48</v>
      </c>
      <c r="E38" s="106">
        <v>0</v>
      </c>
      <c r="F38" s="106">
        <v>152882000</v>
      </c>
      <c r="G38" s="107">
        <v>0</v>
      </c>
      <c r="H38" s="106">
        <v>152882000</v>
      </c>
    </row>
    <row r="39" spans="1:8" x14ac:dyDescent="0.25">
      <c r="A39" s="104" t="s">
        <v>45</v>
      </c>
      <c r="B39">
        <v>4</v>
      </c>
      <c r="C39" s="105">
        <v>5107</v>
      </c>
      <c r="D39" s="105" t="s">
        <v>49</v>
      </c>
      <c r="E39" s="106">
        <v>0</v>
      </c>
      <c r="F39" s="106">
        <v>2320175374.9899998</v>
      </c>
      <c r="G39" s="107">
        <v>1159624778</v>
      </c>
      <c r="H39" s="106">
        <v>1160550596.99</v>
      </c>
    </row>
    <row r="40" spans="1:8" x14ac:dyDescent="0.25">
      <c r="A40" s="104" t="s">
        <v>45</v>
      </c>
      <c r="B40">
        <v>4</v>
      </c>
      <c r="C40" s="105">
        <v>5108</v>
      </c>
      <c r="D40" s="105" t="s">
        <v>50</v>
      </c>
      <c r="E40" s="106">
        <v>0</v>
      </c>
      <c r="F40" s="106">
        <v>4168341685.3699999</v>
      </c>
      <c r="G40" s="107">
        <v>0</v>
      </c>
      <c r="H40" s="106">
        <v>4168341685.3699999</v>
      </c>
    </row>
    <row r="41" spans="1:8" x14ac:dyDescent="0.25">
      <c r="A41" s="104" t="s">
        <v>45</v>
      </c>
      <c r="B41">
        <v>4</v>
      </c>
      <c r="C41" s="105">
        <v>5111</v>
      </c>
      <c r="D41" s="105" t="s">
        <v>51</v>
      </c>
      <c r="E41" s="106">
        <v>0</v>
      </c>
      <c r="F41" s="106">
        <v>1249768838.8</v>
      </c>
      <c r="G41" s="107">
        <v>0</v>
      </c>
      <c r="H41" s="106">
        <v>1249768838.8</v>
      </c>
    </row>
    <row r="42" spans="1:8" x14ac:dyDescent="0.25">
      <c r="A42" s="104" t="s">
        <v>45</v>
      </c>
      <c r="B42">
        <v>4</v>
      </c>
      <c r="C42" s="105">
        <v>5120</v>
      </c>
      <c r="D42" s="105" t="s">
        <v>31</v>
      </c>
      <c r="E42" s="106">
        <v>0</v>
      </c>
      <c r="F42" s="106">
        <v>121677410</v>
      </c>
      <c r="G42" s="107">
        <v>0</v>
      </c>
      <c r="H42" s="106">
        <v>121677410</v>
      </c>
    </row>
    <row r="43" spans="1:8" x14ac:dyDescent="0.25">
      <c r="A43" s="104" t="s">
        <v>45</v>
      </c>
      <c r="B43">
        <v>4</v>
      </c>
      <c r="C43" s="105">
        <v>5360</v>
      </c>
      <c r="D43" s="105" t="s">
        <v>52</v>
      </c>
      <c r="E43" s="106">
        <v>0</v>
      </c>
      <c r="F43" s="106">
        <v>272625283</v>
      </c>
      <c r="G43" s="107">
        <v>0</v>
      </c>
      <c r="H43" s="106">
        <v>272625283</v>
      </c>
    </row>
    <row r="44" spans="1:8" x14ac:dyDescent="0.25">
      <c r="A44" s="104" t="s">
        <v>45</v>
      </c>
      <c r="B44">
        <v>4</v>
      </c>
      <c r="C44" s="105">
        <v>5366</v>
      </c>
      <c r="D44" s="105" t="s">
        <v>53</v>
      </c>
      <c r="E44" s="106">
        <v>0</v>
      </c>
      <c r="F44" s="106">
        <v>32000000</v>
      </c>
      <c r="G44" s="107">
        <v>0</v>
      </c>
      <c r="H44" s="106">
        <v>32000000</v>
      </c>
    </row>
    <row r="45" spans="1:8" x14ac:dyDescent="0.25">
      <c r="A45" s="104" t="s">
        <v>45</v>
      </c>
      <c r="B45">
        <v>4</v>
      </c>
      <c r="C45" s="105">
        <v>5508</v>
      </c>
      <c r="D45" s="105" t="s">
        <v>54</v>
      </c>
      <c r="E45" s="106">
        <v>0</v>
      </c>
      <c r="F45" s="106">
        <v>24092598433.18</v>
      </c>
      <c r="G45" s="107">
        <v>211129240.19</v>
      </c>
      <c r="H45" s="106">
        <v>23881469192.990002</v>
      </c>
    </row>
    <row r="46" spans="1:8" x14ac:dyDescent="0.25">
      <c r="A46" s="104" t="s">
        <v>45</v>
      </c>
      <c r="B46">
        <v>4</v>
      </c>
      <c r="C46" s="105">
        <v>5804</v>
      </c>
      <c r="D46" s="105" t="s">
        <v>42</v>
      </c>
      <c r="E46" s="106">
        <v>0</v>
      </c>
      <c r="F46" s="106">
        <v>1986846.45</v>
      </c>
      <c r="G46" s="107">
        <v>911064</v>
      </c>
      <c r="H46" s="106">
        <v>1075782.45</v>
      </c>
    </row>
    <row r="47" spans="1:8" x14ac:dyDescent="0.25">
      <c r="A47" s="104" t="s">
        <v>45</v>
      </c>
      <c r="B47">
        <v>4</v>
      </c>
      <c r="C47" s="105">
        <v>5890</v>
      </c>
      <c r="D47" s="105" t="s">
        <v>55</v>
      </c>
      <c r="E47" s="106">
        <v>0</v>
      </c>
      <c r="F47" s="106">
        <v>9412457</v>
      </c>
      <c r="G47" s="107">
        <v>0</v>
      </c>
      <c r="H47" s="106">
        <v>9412457</v>
      </c>
    </row>
    <row r="48" spans="1:8" x14ac:dyDescent="0.25">
      <c r="A48" s="104" t="s">
        <v>45</v>
      </c>
      <c r="B48">
        <v>4</v>
      </c>
      <c r="C48" s="105">
        <v>5895</v>
      </c>
      <c r="D48" s="105" t="s">
        <v>56</v>
      </c>
      <c r="E48" s="106">
        <v>0</v>
      </c>
      <c r="F48" s="106">
        <v>2292649</v>
      </c>
      <c r="G48" s="107">
        <v>0</v>
      </c>
      <c r="H48" s="106">
        <v>2292649</v>
      </c>
    </row>
    <row r="49" spans="1:8" x14ac:dyDescent="0.25">
      <c r="A49" s="104" t="s">
        <v>57</v>
      </c>
      <c r="B49">
        <v>4</v>
      </c>
      <c r="C49" s="105">
        <v>8315</v>
      </c>
      <c r="D49" s="105" t="s">
        <v>58</v>
      </c>
      <c r="E49" s="106">
        <v>139983530</v>
      </c>
      <c r="F49" s="106">
        <v>0</v>
      </c>
      <c r="G49" s="107">
        <v>0</v>
      </c>
      <c r="H49" s="106">
        <v>139983530</v>
      </c>
    </row>
    <row r="50" spans="1:8" x14ac:dyDescent="0.25">
      <c r="A50" s="104" t="s">
        <v>57</v>
      </c>
      <c r="B50">
        <v>4</v>
      </c>
      <c r="C50" s="105">
        <v>8361</v>
      </c>
      <c r="D50" s="105" t="s">
        <v>59</v>
      </c>
      <c r="E50" s="106">
        <v>2098259</v>
      </c>
      <c r="F50" s="106">
        <v>0</v>
      </c>
      <c r="G50" s="107">
        <v>0</v>
      </c>
      <c r="H50" s="106">
        <v>2098259</v>
      </c>
    </row>
    <row r="51" spans="1:8" x14ac:dyDescent="0.25">
      <c r="A51" s="104" t="s">
        <v>57</v>
      </c>
      <c r="B51">
        <v>4</v>
      </c>
      <c r="C51" s="105">
        <v>8390</v>
      </c>
      <c r="D51" s="105" t="s">
        <v>60</v>
      </c>
      <c r="E51" s="106">
        <v>30473200</v>
      </c>
      <c r="F51" s="106">
        <v>0</v>
      </c>
      <c r="G51" s="107">
        <v>0</v>
      </c>
      <c r="H51" s="106">
        <v>30473200</v>
      </c>
    </row>
    <row r="52" spans="1:8" x14ac:dyDescent="0.25">
      <c r="A52" s="104" t="s">
        <v>57</v>
      </c>
      <c r="B52">
        <v>4</v>
      </c>
      <c r="C52" s="105">
        <v>8915</v>
      </c>
      <c r="D52" s="105" t="s">
        <v>61</v>
      </c>
      <c r="E52" s="108">
        <v>-172554989</v>
      </c>
      <c r="F52" s="108">
        <v>0</v>
      </c>
      <c r="G52" s="109">
        <v>0</v>
      </c>
      <c r="H52" s="108">
        <v>-172554989</v>
      </c>
    </row>
    <row r="53" spans="1:8" x14ac:dyDescent="0.25">
      <c r="A53" s="104" t="s">
        <v>62</v>
      </c>
      <c r="B53">
        <v>4</v>
      </c>
      <c r="C53" s="105">
        <v>9120</v>
      </c>
      <c r="D53" s="105" t="s">
        <v>63</v>
      </c>
      <c r="E53" s="106">
        <v>2010940894</v>
      </c>
      <c r="F53" s="106">
        <v>0</v>
      </c>
      <c r="G53" s="107">
        <v>0</v>
      </c>
      <c r="H53" s="106">
        <v>2010940894</v>
      </c>
    </row>
    <row r="54" spans="1:8" x14ac:dyDescent="0.25">
      <c r="A54" s="104" t="s">
        <v>62</v>
      </c>
      <c r="B54">
        <v>4</v>
      </c>
      <c r="C54" s="105">
        <v>9905</v>
      </c>
      <c r="D54" s="105" t="s">
        <v>64</v>
      </c>
      <c r="E54" s="108">
        <v>-2010940894</v>
      </c>
      <c r="F54" s="108">
        <v>0</v>
      </c>
      <c r="G54" s="109">
        <v>0</v>
      </c>
      <c r="H54" s="108">
        <v>-2010940894</v>
      </c>
    </row>
    <row r="55" spans="1:8" x14ac:dyDescent="0.25">
      <c r="H55" s="100">
        <f>SUBTOTAL(9,H2:H54)</f>
        <v>113318965101.34001</v>
      </c>
    </row>
  </sheetData>
  <autoFilter ref="A1:H54" xr:uid="{DA8C2107-A7AE-456F-B886-30CF57CCA24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1"/>
  <sheetViews>
    <sheetView tabSelected="1" view="pageBreakPreview" topLeftCell="A206" zoomScale="90" zoomScaleNormal="100" zoomScaleSheetLayoutView="90" zoomScalePageLayoutView="90" workbookViewId="0">
      <selection activeCell="O171" sqref="O171"/>
    </sheetView>
  </sheetViews>
  <sheetFormatPr baseColWidth="10" defaultColWidth="11.42578125" defaultRowHeight="15.75" x14ac:dyDescent="0.25"/>
  <cols>
    <col min="1" max="1" width="8.7109375" style="111" bestFit="1" customWidth="1"/>
    <col min="2" max="2" width="36.28515625" style="111" customWidth="1"/>
    <col min="3" max="3" width="9.42578125" style="111" customWidth="1"/>
    <col min="4" max="4" width="19.7109375" style="111" bestFit="1" customWidth="1"/>
    <col min="5" max="5" width="2.140625" style="111" customWidth="1"/>
    <col min="6" max="6" width="19.7109375" style="111" bestFit="1" customWidth="1"/>
    <col min="7" max="7" width="2.42578125" style="111" customWidth="1"/>
    <col min="8" max="8" width="21.5703125" style="111" bestFit="1" customWidth="1"/>
    <col min="9" max="9" width="2.85546875" style="111" customWidth="1"/>
    <col min="10" max="10" width="12.85546875" style="114" customWidth="1"/>
    <col min="11" max="11" width="11.42578125" style="111"/>
    <col min="12" max="12" width="21.7109375" style="111" customWidth="1"/>
    <col min="13" max="13" width="19.85546875" style="111" customWidth="1"/>
    <col min="14" max="14" width="19.7109375" style="111" bestFit="1" customWidth="1"/>
    <col min="15" max="15" width="11.42578125" style="111"/>
    <col min="16" max="16" width="20.42578125" style="111" bestFit="1" customWidth="1"/>
    <col min="17" max="16384" width="11.42578125" style="111"/>
  </cols>
  <sheetData>
    <row r="1" spans="1:10" x14ac:dyDescent="0.25">
      <c r="A1" s="191" t="s">
        <v>65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x14ac:dyDescent="0.25">
      <c r="A2" s="191" t="s">
        <v>66</v>
      </c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25">
      <c r="A3" s="194" t="s">
        <v>67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x14ac:dyDescent="0.25">
      <c r="A4" s="194" t="s">
        <v>68</v>
      </c>
      <c r="B4" s="194"/>
      <c r="C4" s="194"/>
      <c r="D4" s="194"/>
      <c r="E4" s="194"/>
      <c r="F4" s="194"/>
      <c r="G4" s="194"/>
      <c r="H4" s="194"/>
      <c r="I4" s="194"/>
      <c r="J4" s="194"/>
    </row>
    <row r="5" spans="1:10" x14ac:dyDescent="0.25">
      <c r="A5" s="191" t="s">
        <v>69</v>
      </c>
      <c r="B5" s="191"/>
      <c r="C5" s="191"/>
      <c r="D5" s="191"/>
      <c r="E5" s="191"/>
      <c r="F5" s="191"/>
      <c r="G5" s="191"/>
      <c r="H5" s="191"/>
      <c r="I5" s="191"/>
      <c r="J5" s="191"/>
    </row>
    <row r="6" spans="1:10" x14ac:dyDescent="0.25">
      <c r="B6" s="113"/>
      <c r="C6" s="113"/>
      <c r="G6" s="110"/>
    </row>
    <row r="7" spans="1:10" x14ac:dyDescent="0.25">
      <c r="B7" s="113"/>
      <c r="C7" s="113"/>
      <c r="D7" s="110" t="s">
        <v>70</v>
      </c>
      <c r="E7" s="110"/>
      <c r="F7" s="110" t="s">
        <v>71</v>
      </c>
      <c r="G7" s="110"/>
    </row>
    <row r="8" spans="1:10" x14ac:dyDescent="0.25">
      <c r="A8" s="110" t="s">
        <v>72</v>
      </c>
      <c r="B8" s="110" t="s">
        <v>73</v>
      </c>
      <c r="C8" s="110" t="s">
        <v>74</v>
      </c>
      <c r="D8" s="110" t="s">
        <v>75</v>
      </c>
      <c r="E8" s="110"/>
      <c r="F8" s="110" t="s">
        <v>76</v>
      </c>
      <c r="G8" s="110"/>
      <c r="H8" s="110" t="s">
        <v>77</v>
      </c>
      <c r="I8" s="110"/>
      <c r="J8" s="110" t="s">
        <v>78</v>
      </c>
    </row>
    <row r="9" spans="1:10" x14ac:dyDescent="0.25">
      <c r="A9" s="113"/>
      <c r="B9" s="113" t="s">
        <v>8</v>
      </c>
      <c r="C9" s="113"/>
      <c r="D9" s="110"/>
      <c r="E9" s="110"/>
      <c r="F9" s="110"/>
      <c r="G9" s="110"/>
      <c r="H9" s="110"/>
      <c r="I9" s="110"/>
      <c r="J9" s="110"/>
    </row>
    <row r="10" spans="1:10" x14ac:dyDescent="0.25">
      <c r="A10" s="111">
        <v>11</v>
      </c>
      <c r="B10" s="113" t="s">
        <v>79</v>
      </c>
      <c r="C10" s="110"/>
      <c r="D10" s="115">
        <f>SUM(D11:D13)</f>
        <v>16974393731.98</v>
      </c>
      <c r="E10" s="115"/>
      <c r="F10" s="116">
        <f>SUM(F11:F13)</f>
        <v>26955828455.720001</v>
      </c>
      <c r="G10" s="116"/>
      <c r="H10" s="115">
        <f>(D10-F10)</f>
        <v>-9981434723.7400017</v>
      </c>
      <c r="I10" s="117"/>
      <c r="J10" s="114">
        <f>+H10/F10</f>
        <v>-0.37028855336931599</v>
      </c>
    </row>
    <row r="11" spans="1:10" x14ac:dyDescent="0.25">
      <c r="A11" s="111">
        <v>1105</v>
      </c>
      <c r="B11" s="118" t="s">
        <v>80</v>
      </c>
      <c r="C11" s="119"/>
      <c r="D11" s="117">
        <f>VLOOKUP(A11,'BALANCE DE COMPROBACIÓN'!$C$1:$H$54,6,FALSE)</f>
        <v>0</v>
      </c>
      <c r="E11" s="120"/>
      <c r="F11" s="117">
        <v>0</v>
      </c>
      <c r="G11" s="120"/>
      <c r="H11" s="117">
        <f>(D11-F11)</f>
        <v>0</v>
      </c>
      <c r="I11" s="117"/>
      <c r="J11" s="114">
        <v>0</v>
      </c>
    </row>
    <row r="12" spans="1:10" x14ac:dyDescent="0.25">
      <c r="A12" s="111">
        <v>1110</v>
      </c>
      <c r="B12" s="118" t="s">
        <v>81</v>
      </c>
      <c r="C12" s="119" t="s">
        <v>82</v>
      </c>
      <c r="D12" s="117">
        <f>VLOOKUP(A12,'BALANCE DE COMPROBACIÓN'!$C$1:$H$54,6,FALSE)</f>
        <v>14585204656.879999</v>
      </c>
      <c r="E12" s="121"/>
      <c r="F12" s="121">
        <v>26955828455.720001</v>
      </c>
      <c r="G12" s="121"/>
      <c r="H12" s="117">
        <f t="shared" ref="H12:H13" si="0">(D12-F12)</f>
        <v>-12370623798.840002</v>
      </c>
      <c r="I12" s="117"/>
      <c r="J12" s="114">
        <f t="shared" ref="J12:J54" si="1">+H12/F12</f>
        <v>-0.45892204052125757</v>
      </c>
    </row>
    <row r="13" spans="1:10" x14ac:dyDescent="0.25">
      <c r="A13" s="111">
        <v>1120</v>
      </c>
      <c r="B13" s="118" t="s">
        <v>83</v>
      </c>
      <c r="C13" s="119" t="s">
        <v>82</v>
      </c>
      <c r="D13" s="117">
        <f>VLOOKUP(A13,'BALANCE DE COMPROBACIÓN'!$C$1:$H$54,6,FALSE)</f>
        <v>2389189075.0999999</v>
      </c>
      <c r="E13" s="121"/>
      <c r="F13" s="121">
        <v>0</v>
      </c>
      <c r="G13" s="121"/>
      <c r="H13" s="117">
        <f t="shared" si="0"/>
        <v>2389189075.0999999</v>
      </c>
      <c r="I13" s="117"/>
      <c r="J13" s="114">
        <v>1</v>
      </c>
    </row>
    <row r="14" spans="1:10" x14ac:dyDescent="0.25">
      <c r="B14" s="113"/>
      <c r="C14" s="113"/>
      <c r="D14" s="115"/>
      <c r="E14" s="115"/>
      <c r="F14" s="115"/>
      <c r="G14" s="115"/>
      <c r="H14" s="117"/>
      <c r="I14" s="117"/>
    </row>
    <row r="15" spans="1:10" x14ac:dyDescent="0.25">
      <c r="A15" s="111">
        <v>13</v>
      </c>
      <c r="B15" s="113" t="s">
        <v>84</v>
      </c>
      <c r="C15" s="110"/>
      <c r="D15" s="115">
        <f>SUM(D16:D19)</f>
        <v>721206584.72000003</v>
      </c>
      <c r="E15" s="115"/>
      <c r="F15" s="115">
        <f>+SUM(F16:F19)</f>
        <v>143077352.22</v>
      </c>
      <c r="G15" s="115"/>
      <c r="H15" s="115">
        <f>+SUM(H16:H19)</f>
        <v>578129232.5</v>
      </c>
      <c r="I15" s="115"/>
      <c r="J15" s="114">
        <f>+H15/F15</f>
        <v>4.0406760645881343</v>
      </c>
    </row>
    <row r="16" spans="1:10" x14ac:dyDescent="0.25">
      <c r="A16" s="122">
        <v>1305</v>
      </c>
      <c r="B16" s="118" t="s">
        <v>85</v>
      </c>
      <c r="C16" s="119" t="s">
        <v>86</v>
      </c>
      <c r="D16" s="117">
        <f>VLOOKUP(A16,'BALANCE DE COMPROBACIÓN'!$C$1:$H$54,6,FALSE)</f>
        <v>1201280.3999999999</v>
      </c>
      <c r="E16" s="123"/>
      <c r="F16" s="117">
        <v>0</v>
      </c>
      <c r="G16" s="124"/>
      <c r="H16" s="117">
        <f t="shared" ref="H16:H17" si="2">(D16-F16)</f>
        <v>1201280.3999999999</v>
      </c>
      <c r="I16" s="117"/>
      <c r="J16" s="114">
        <v>1</v>
      </c>
    </row>
    <row r="17" spans="1:12" x14ac:dyDescent="0.25">
      <c r="A17" s="122">
        <v>1311</v>
      </c>
      <c r="B17" s="118" t="s">
        <v>87</v>
      </c>
      <c r="C17" s="119" t="s">
        <v>86</v>
      </c>
      <c r="D17" s="117">
        <f>VLOOKUP(A17,'BALANCE DE COMPROBACIÓN'!$C$1:$H$54,6,FALSE)</f>
        <v>0</v>
      </c>
      <c r="E17" s="123"/>
      <c r="F17" s="117">
        <v>0</v>
      </c>
      <c r="G17" s="124"/>
      <c r="H17" s="117">
        <f t="shared" si="2"/>
        <v>0</v>
      </c>
      <c r="I17" s="117"/>
      <c r="J17" s="114">
        <v>0</v>
      </c>
    </row>
    <row r="18" spans="1:12" x14ac:dyDescent="0.25">
      <c r="A18" s="122">
        <v>1384</v>
      </c>
      <c r="B18" s="118" t="s">
        <v>88</v>
      </c>
      <c r="C18" s="119" t="s">
        <v>86</v>
      </c>
      <c r="D18" s="117">
        <f>VLOOKUP(A18,'BALANCE DE COMPROBACIÓN'!$C$1:$H$54,6,FALSE)</f>
        <v>720005304.32000005</v>
      </c>
      <c r="E18" s="124"/>
      <c r="F18" s="121">
        <v>143077352.22</v>
      </c>
      <c r="G18" s="121"/>
      <c r="H18" s="117">
        <f>(D18-F18)</f>
        <v>576927952.10000002</v>
      </c>
      <c r="I18" s="117"/>
      <c r="J18" s="114">
        <f t="shared" ref="J18" si="3">+H18/F18</f>
        <v>4.0322800439645992</v>
      </c>
      <c r="L18" s="149"/>
    </row>
    <row r="19" spans="1:12" x14ac:dyDescent="0.25">
      <c r="A19" s="122">
        <v>1386</v>
      </c>
      <c r="B19" s="118" t="s">
        <v>89</v>
      </c>
      <c r="C19" s="112"/>
      <c r="D19" s="117">
        <v>0</v>
      </c>
      <c r="E19" s="124"/>
      <c r="F19" s="117">
        <v>0</v>
      </c>
      <c r="G19" s="124"/>
      <c r="H19" s="117">
        <f>(D19-F19)</f>
        <v>0</v>
      </c>
      <c r="I19" s="117"/>
      <c r="J19" s="114">
        <v>0</v>
      </c>
    </row>
    <row r="20" spans="1:12" ht="10.5" customHeight="1" x14ac:dyDescent="0.25">
      <c r="B20" s="118"/>
      <c r="C20" s="119"/>
      <c r="D20" s="118"/>
      <c r="E20" s="118"/>
      <c r="F20" s="118"/>
      <c r="G20" s="118"/>
      <c r="H20" s="118"/>
      <c r="I20" s="118"/>
    </row>
    <row r="21" spans="1:12" x14ac:dyDescent="0.25">
      <c r="B21" s="113" t="s">
        <v>90</v>
      </c>
      <c r="C21" s="110"/>
      <c r="D21" s="125">
        <f>D10+D15</f>
        <v>17695600316.700001</v>
      </c>
      <c r="E21" s="115"/>
      <c r="F21" s="125">
        <f>F10+F15</f>
        <v>27098905807.940002</v>
      </c>
      <c r="G21" s="115"/>
      <c r="H21" s="125">
        <f>H10+H15</f>
        <v>-9403305491.2400017</v>
      </c>
      <c r="I21" s="115"/>
      <c r="J21" s="126">
        <f t="shared" si="1"/>
        <v>-0.34699945296259249</v>
      </c>
    </row>
    <row r="22" spans="1:12" ht="9.75" customHeight="1" x14ac:dyDescent="0.25">
      <c r="B22" s="118"/>
      <c r="C22" s="118"/>
      <c r="D22" s="115"/>
      <c r="E22" s="115"/>
      <c r="F22" s="115"/>
      <c r="G22" s="115"/>
      <c r="H22" s="115"/>
      <c r="I22" s="115"/>
    </row>
    <row r="23" spans="1:12" x14ac:dyDescent="0.25">
      <c r="A23" s="111">
        <v>16</v>
      </c>
      <c r="B23" s="113" t="s">
        <v>91</v>
      </c>
      <c r="C23" s="110"/>
      <c r="D23" s="115">
        <f>SUM(D24:D30)</f>
        <v>1894275055.5400002</v>
      </c>
      <c r="E23" s="115"/>
      <c r="F23" s="115">
        <f>SUM(F24:F30)</f>
        <v>1403289961.6499999</v>
      </c>
      <c r="G23" s="115"/>
      <c r="H23" s="115">
        <f>D23-F23</f>
        <v>490985093.89000034</v>
      </c>
      <c r="I23" s="117"/>
      <c r="J23" s="114">
        <f>+H23/F23</f>
        <v>0.34988142672430722</v>
      </c>
    </row>
    <row r="24" spans="1:12" x14ac:dyDescent="0.25">
      <c r="A24" s="111">
        <v>1615</v>
      </c>
      <c r="B24" s="118" t="s">
        <v>92</v>
      </c>
      <c r="C24" s="119" t="s">
        <v>93</v>
      </c>
      <c r="D24" s="117">
        <f>VLOOKUP(A24,'BALANCE DE COMPROBACIÓN'!$C$1:$H$54,6,FALSE)</f>
        <v>60495044.5</v>
      </c>
      <c r="E24" s="117"/>
      <c r="F24" s="117">
        <v>0</v>
      </c>
      <c r="G24" s="115"/>
      <c r="H24" s="117">
        <f t="shared" ref="H24" si="4">D24-F24</f>
        <v>60495044.5</v>
      </c>
      <c r="I24" s="115"/>
      <c r="J24" s="184">
        <v>1</v>
      </c>
    </row>
    <row r="25" spans="1:12" x14ac:dyDescent="0.25">
      <c r="A25" s="111">
        <v>1655</v>
      </c>
      <c r="B25" s="118" t="s">
        <v>94</v>
      </c>
      <c r="C25" s="119" t="s">
        <v>93</v>
      </c>
      <c r="D25" s="117">
        <f>VLOOKUP(A25,'BALANCE DE COMPROBACIÓN'!$C$1:$H$54,6,FALSE)</f>
        <v>1017830125.0599999</v>
      </c>
      <c r="E25" s="121"/>
      <c r="F25" s="121">
        <v>1017830125.0599999</v>
      </c>
      <c r="G25" s="121"/>
      <c r="H25" s="117">
        <f>D25-F25</f>
        <v>0</v>
      </c>
      <c r="I25" s="117"/>
      <c r="J25" s="184">
        <f>+H25/F25</f>
        <v>0</v>
      </c>
    </row>
    <row r="26" spans="1:12" x14ac:dyDescent="0.25">
      <c r="A26" s="111">
        <v>1660</v>
      </c>
      <c r="B26" s="118" t="s">
        <v>95</v>
      </c>
      <c r="C26" s="119" t="s">
        <v>93</v>
      </c>
      <c r="D26" s="117">
        <f>VLOOKUP(A26,'BALANCE DE COMPROBACIÓN'!$C$1:$H$54,6,FALSE)</f>
        <v>392670250</v>
      </c>
      <c r="E26" s="121"/>
      <c r="F26" s="117">
        <v>0</v>
      </c>
      <c r="G26" s="121"/>
      <c r="H26" s="117">
        <f t="shared" ref="H26" si="5">D26-F26</f>
        <v>392670250</v>
      </c>
      <c r="I26" s="117"/>
      <c r="J26" s="184">
        <v>1</v>
      </c>
    </row>
    <row r="27" spans="1:12" x14ac:dyDescent="0.25">
      <c r="A27" s="111">
        <v>1665</v>
      </c>
      <c r="B27" s="118" t="s">
        <v>96</v>
      </c>
      <c r="C27" s="119" t="s">
        <v>93</v>
      </c>
      <c r="D27" s="117">
        <f>VLOOKUP(A27,'BALANCE DE COMPROBACIÓN'!$C$1:$H$54,6,FALSE)</f>
        <v>486350277</v>
      </c>
      <c r="E27" s="121"/>
      <c r="F27" s="121">
        <v>498093927</v>
      </c>
      <c r="G27" s="121"/>
      <c r="H27" s="117">
        <f>D27-F27</f>
        <v>-11743650</v>
      </c>
      <c r="I27" s="117"/>
      <c r="J27" s="114">
        <f t="shared" ref="J27:J29" si="6">+H27/F27</f>
        <v>-2.3577179651098214E-2</v>
      </c>
    </row>
    <row r="28" spans="1:12" x14ac:dyDescent="0.25">
      <c r="A28" s="111">
        <v>1670</v>
      </c>
      <c r="B28" s="118" t="s">
        <v>97</v>
      </c>
      <c r="C28" s="119" t="s">
        <v>93</v>
      </c>
      <c r="D28" s="117">
        <f>VLOOKUP(A28,'BALANCE DE COMPROBACIÓN'!$C$1:$H$54,6,FALSE)</f>
        <v>577887032.57000005</v>
      </c>
      <c r="E28" s="121"/>
      <c r="F28" s="121">
        <v>558385433.17999995</v>
      </c>
      <c r="G28" s="121"/>
      <c r="H28" s="117">
        <f t="shared" ref="H28" si="7">D28-F28</f>
        <v>19501599.390000105</v>
      </c>
      <c r="I28" s="117"/>
      <c r="J28" s="114">
        <f t="shared" si="6"/>
        <v>3.4924978753365171E-2</v>
      </c>
    </row>
    <row r="29" spans="1:12" x14ac:dyDescent="0.25">
      <c r="A29" s="111">
        <v>1675</v>
      </c>
      <c r="B29" s="118" t="s">
        <v>98</v>
      </c>
      <c r="C29" s="119" t="s">
        <v>93</v>
      </c>
      <c r="D29" s="117">
        <f>VLOOKUP(A29,'BALANCE DE COMPROBACIÓN'!$C$1:$H$54,6,FALSE)</f>
        <v>1029283820</v>
      </c>
      <c r="E29" s="121"/>
      <c r="F29" s="121">
        <v>756936766</v>
      </c>
      <c r="G29" s="121"/>
      <c r="H29" s="117">
        <f>D29-F29</f>
        <v>272347054</v>
      </c>
      <c r="I29" s="117"/>
      <c r="J29" s="114">
        <f t="shared" si="6"/>
        <v>0.35980159272643919</v>
      </c>
    </row>
    <row r="30" spans="1:12" x14ac:dyDescent="0.25">
      <c r="A30" s="111">
        <v>1685</v>
      </c>
      <c r="B30" s="118" t="s">
        <v>99</v>
      </c>
      <c r="C30" s="119" t="s">
        <v>93</v>
      </c>
      <c r="D30" s="117">
        <f>VLOOKUP(A30,'BALANCE DE COMPROBACIÓN'!$C$1:$H$54,6,FALSE)</f>
        <v>-1670241493.5899999</v>
      </c>
      <c r="E30" s="121"/>
      <c r="F30" s="121">
        <v>-1427956289.5899999</v>
      </c>
      <c r="G30" s="121"/>
      <c r="H30" s="117">
        <f>D30-F30</f>
        <v>-242285204</v>
      </c>
      <c r="I30" s="117"/>
      <c r="J30" s="114">
        <f t="shared" si="1"/>
        <v>0.16967270340576449</v>
      </c>
    </row>
    <row r="31" spans="1:12" ht="10.5" customHeight="1" x14ac:dyDescent="0.25">
      <c r="B31" s="118"/>
      <c r="C31" s="118"/>
      <c r="D31" s="117"/>
      <c r="E31" s="117"/>
      <c r="F31" s="117"/>
      <c r="G31" s="117"/>
      <c r="H31" s="117"/>
      <c r="I31" s="117"/>
    </row>
    <row r="32" spans="1:12" x14ac:dyDescent="0.25">
      <c r="A32" s="111">
        <v>19</v>
      </c>
      <c r="B32" s="113" t="s">
        <v>100</v>
      </c>
      <c r="C32" s="113"/>
      <c r="D32" s="115">
        <f>SUM(D33:D35)</f>
        <v>2012926165.8299999</v>
      </c>
      <c r="E32" s="115"/>
      <c r="F32" s="115">
        <f>SUM(F33:F35)</f>
        <v>98964391</v>
      </c>
      <c r="G32" s="115"/>
      <c r="H32" s="115">
        <f>SUM(H33:H35)</f>
        <v>1913961774.8299999</v>
      </c>
      <c r="I32" s="115"/>
      <c r="J32" s="114">
        <f>+H32/F32</f>
        <v>19.339903529846406</v>
      </c>
    </row>
    <row r="33" spans="1:10" x14ac:dyDescent="0.25">
      <c r="A33" s="111">
        <v>1908</v>
      </c>
      <c r="B33" s="118" t="s">
        <v>101</v>
      </c>
      <c r="C33" s="118" t="s">
        <v>102</v>
      </c>
      <c r="D33" s="117">
        <f>VLOOKUP(A33,'BALANCE DE COMPROBACIÓN'!$C$1:$H$54,6,FALSE)</f>
        <v>1935961774.8299999</v>
      </c>
      <c r="E33" s="117"/>
      <c r="F33" s="117">
        <v>0</v>
      </c>
      <c r="G33" s="117"/>
      <c r="H33" s="117">
        <f t="shared" ref="H33:H35" si="8">D33-F33</f>
        <v>1935961774.8299999</v>
      </c>
      <c r="I33" s="117"/>
      <c r="J33" s="114">
        <v>1</v>
      </c>
    </row>
    <row r="34" spans="1:10" x14ac:dyDescent="0.25">
      <c r="A34" s="111">
        <v>1970</v>
      </c>
      <c r="B34" s="118" t="s">
        <v>103</v>
      </c>
      <c r="C34" s="118" t="s">
        <v>104</v>
      </c>
      <c r="D34" s="117">
        <f>VLOOKUP(A34,'BALANCE DE COMPROBACIÓN'!$C$1:$H$54,6,FALSE)</f>
        <v>746948584</v>
      </c>
      <c r="E34" s="121"/>
      <c r="F34" s="121">
        <v>736948584</v>
      </c>
      <c r="G34" s="121"/>
      <c r="H34" s="117">
        <f t="shared" si="8"/>
        <v>10000000</v>
      </c>
      <c r="I34" s="117"/>
      <c r="J34" s="114">
        <f t="shared" si="1"/>
        <v>1.3569467690299545E-2</v>
      </c>
    </row>
    <row r="35" spans="1:10" x14ac:dyDescent="0.25">
      <c r="A35" s="111">
        <v>1975</v>
      </c>
      <c r="B35" s="118" t="s">
        <v>105</v>
      </c>
      <c r="C35" s="118"/>
      <c r="D35" s="117">
        <f>VLOOKUP(A35,'BALANCE DE COMPROBACIÓN'!$C$1:$H$54,6,FALSE)</f>
        <v>-669984193</v>
      </c>
      <c r="E35" s="121"/>
      <c r="F35" s="121">
        <v>-637984193</v>
      </c>
      <c r="G35" s="121"/>
      <c r="H35" s="117">
        <f t="shared" si="8"/>
        <v>-32000000</v>
      </c>
      <c r="I35" s="117"/>
      <c r="J35" s="114">
        <f t="shared" si="1"/>
        <v>5.0157982519168781E-2</v>
      </c>
    </row>
    <row r="36" spans="1:10" ht="12" customHeight="1" x14ac:dyDescent="0.25">
      <c r="B36" s="113"/>
      <c r="C36" s="113"/>
      <c r="D36" s="115"/>
      <c r="E36" s="115"/>
      <c r="F36" s="115"/>
      <c r="G36" s="115"/>
      <c r="H36" s="115"/>
      <c r="I36" s="115"/>
    </row>
    <row r="37" spans="1:10" x14ac:dyDescent="0.25">
      <c r="B37" s="113" t="s">
        <v>106</v>
      </c>
      <c r="C37" s="127"/>
      <c r="D37" s="128">
        <f>+D32+D23</f>
        <v>3907201221.3699999</v>
      </c>
      <c r="E37" s="129"/>
      <c r="F37" s="128">
        <f t="shared" ref="F37:H37" si="9">+F32+F23</f>
        <v>1502254352.6499999</v>
      </c>
      <c r="G37" s="127"/>
      <c r="H37" s="128">
        <f t="shared" si="9"/>
        <v>2404946868.7200003</v>
      </c>
      <c r="I37" s="129"/>
      <c r="J37" s="130">
        <f>J32+J23</f>
        <v>19.689784956570712</v>
      </c>
    </row>
    <row r="38" spans="1:10" x14ac:dyDescent="0.25">
      <c r="B38" s="113"/>
      <c r="C38" s="113"/>
      <c r="D38" s="117"/>
      <c r="E38" s="117"/>
      <c r="F38" s="118"/>
      <c r="G38" s="118"/>
      <c r="H38" s="117"/>
      <c r="I38" s="117"/>
    </row>
    <row r="39" spans="1:10" ht="16.5" thickBot="1" x14ac:dyDescent="0.3">
      <c r="A39" s="131"/>
      <c r="B39" s="131" t="s">
        <v>107</v>
      </c>
      <c r="C39" s="131"/>
      <c r="D39" s="132">
        <f>D21+D23+D32</f>
        <v>21602801538.07</v>
      </c>
      <c r="E39" s="133"/>
      <c r="F39" s="132">
        <f>F21+F23+F32</f>
        <v>28601160160.590004</v>
      </c>
      <c r="G39" s="133"/>
      <c r="H39" s="132">
        <f>D39-F39</f>
        <v>-6998358622.5200043</v>
      </c>
      <c r="I39" s="133"/>
      <c r="J39" s="134">
        <f>+H39/F39</f>
        <v>-0.24468792815485696</v>
      </c>
    </row>
    <row r="40" spans="1:10" ht="16.5" thickTop="1" x14ac:dyDescent="0.25">
      <c r="B40" s="113"/>
      <c r="C40" s="113"/>
      <c r="D40" s="117"/>
      <c r="E40" s="117"/>
      <c r="F40" s="118"/>
      <c r="G40" s="118"/>
      <c r="H40" s="117"/>
      <c r="I40" s="117"/>
    </row>
    <row r="41" spans="1:10" x14ac:dyDescent="0.25">
      <c r="B41" s="113"/>
      <c r="C41" s="113"/>
      <c r="D41" s="117"/>
      <c r="E41" s="117"/>
      <c r="F41" s="118"/>
      <c r="G41" s="118"/>
      <c r="H41" s="117"/>
      <c r="I41" s="117"/>
    </row>
    <row r="42" spans="1:10" s="127" customFormat="1" x14ac:dyDescent="0.25">
      <c r="B42" s="127" t="s">
        <v>26</v>
      </c>
      <c r="J42" s="135"/>
    </row>
    <row r="43" spans="1:10" x14ac:dyDescent="0.25">
      <c r="A43" s="111">
        <v>24</v>
      </c>
      <c r="B43" s="113" t="s">
        <v>108</v>
      </c>
      <c r="C43" s="119" t="s">
        <v>109</v>
      </c>
      <c r="D43" s="115">
        <f>SUM(D44:D49)</f>
        <v>3868314356.3900003</v>
      </c>
      <c r="E43" s="115"/>
      <c r="F43" s="115">
        <f>SUM(F44:F49)</f>
        <v>3871028495.29</v>
      </c>
      <c r="G43" s="115"/>
      <c r="H43" s="115">
        <f>SUM(H44:H49)</f>
        <v>-2714138.8999998569</v>
      </c>
      <c r="I43" s="115"/>
      <c r="J43" s="114">
        <f>+H43/F43</f>
        <v>-7.0114154501890995E-4</v>
      </c>
    </row>
    <row r="44" spans="1:10" x14ac:dyDescent="0.25">
      <c r="A44" s="111">
        <v>2401</v>
      </c>
      <c r="B44" s="118" t="s">
        <v>110</v>
      </c>
      <c r="C44" s="119" t="s">
        <v>109</v>
      </c>
      <c r="D44" s="117">
        <f>VLOOKUP(A44,'BALANCE DE COMPROBACIÓN'!$C$1:$H$54,6,FALSE)</f>
        <v>2510818990.8400002</v>
      </c>
      <c r="E44" s="136"/>
      <c r="F44" s="136">
        <v>1771675248.1700001</v>
      </c>
      <c r="G44" s="136"/>
      <c r="H44" s="117">
        <f>D44-F44</f>
        <v>739143742.67000008</v>
      </c>
      <c r="I44" s="117"/>
      <c r="J44" s="114">
        <f t="shared" si="1"/>
        <v>0.41720046799405075</v>
      </c>
    </row>
    <row r="45" spans="1:10" x14ac:dyDescent="0.25">
      <c r="A45" s="111">
        <v>2407</v>
      </c>
      <c r="B45" s="118" t="s">
        <v>28</v>
      </c>
      <c r="C45" s="119" t="s">
        <v>109</v>
      </c>
      <c r="D45" s="117">
        <f>VLOOKUP(A45,'BALANCE DE COMPROBACIÓN'!$C$1:$H$54,6,FALSE)</f>
        <v>382091749.63</v>
      </c>
      <c r="E45" s="136"/>
      <c r="F45" s="136">
        <v>235846797.53</v>
      </c>
      <c r="G45" s="136"/>
      <c r="H45" s="117">
        <f t="shared" ref="H45:H49" si="10">D45-F45</f>
        <v>146244952.09999999</v>
      </c>
      <c r="I45" s="117"/>
      <c r="J45" s="114">
        <f t="shared" si="1"/>
        <v>0.62008453636686522</v>
      </c>
    </row>
    <row r="46" spans="1:10" x14ac:dyDescent="0.25">
      <c r="A46" s="111">
        <v>2424</v>
      </c>
      <c r="B46" s="118" t="s">
        <v>111</v>
      </c>
      <c r="C46" s="119" t="s">
        <v>109</v>
      </c>
      <c r="D46" s="117">
        <f>VLOOKUP(A46,'BALANCE DE COMPROBACIÓN'!$C$1:$H$54,6,FALSE)</f>
        <v>24810348</v>
      </c>
      <c r="E46" s="136"/>
      <c r="F46" s="136">
        <v>24793458</v>
      </c>
      <c r="G46" s="136"/>
      <c r="H46" s="117">
        <f t="shared" si="10"/>
        <v>16890</v>
      </c>
      <c r="I46" s="117"/>
      <c r="J46" s="114">
        <f t="shared" si="1"/>
        <v>6.8122808847398376E-4</v>
      </c>
    </row>
    <row r="47" spans="1:10" x14ac:dyDescent="0.25">
      <c r="A47" s="111">
        <v>2436</v>
      </c>
      <c r="B47" s="118" t="s">
        <v>112</v>
      </c>
      <c r="C47" s="119" t="s">
        <v>109</v>
      </c>
      <c r="D47" s="117">
        <f>VLOOKUP(A47,'BALANCE DE COMPROBACIÓN'!$C$1:$H$54,6,FALSE)</f>
        <v>132585000</v>
      </c>
      <c r="E47" s="136"/>
      <c r="F47" s="136">
        <v>172319047.97999999</v>
      </c>
      <c r="G47" s="136"/>
      <c r="H47" s="117">
        <f t="shared" si="10"/>
        <v>-39734047.979999989</v>
      </c>
      <c r="I47" s="117"/>
      <c r="J47" s="114">
        <f t="shared" si="1"/>
        <v>-0.23058418930338842</v>
      </c>
    </row>
    <row r="48" spans="1:10" x14ac:dyDescent="0.25">
      <c r="A48" s="111">
        <v>2460</v>
      </c>
      <c r="B48" s="118" t="s">
        <v>113</v>
      </c>
      <c r="C48" s="119" t="s">
        <v>109</v>
      </c>
      <c r="D48" s="117">
        <f>VLOOKUP(A48,'BALANCE DE COMPROBACIÓN'!$C$1:$H$54,6,FALSE)</f>
        <v>17439538</v>
      </c>
      <c r="E48" s="136"/>
      <c r="F48" s="136">
        <v>17439538</v>
      </c>
      <c r="G48" s="136"/>
      <c r="H48" s="117">
        <f t="shared" si="10"/>
        <v>0</v>
      </c>
      <c r="I48" s="117"/>
      <c r="J48" s="114">
        <f t="shared" si="1"/>
        <v>0</v>
      </c>
    </row>
    <row r="49" spans="1:10" x14ac:dyDescent="0.25">
      <c r="A49" s="111">
        <v>2490</v>
      </c>
      <c r="B49" s="118" t="s">
        <v>114</v>
      </c>
      <c r="C49" s="119" t="s">
        <v>109</v>
      </c>
      <c r="D49" s="117">
        <f>VLOOKUP(A49,'BALANCE DE COMPROBACIÓN'!$C$1:$H$54,6,FALSE)</f>
        <v>800568729.91999996</v>
      </c>
      <c r="E49" s="136"/>
      <c r="F49" s="136">
        <v>1648954405.6099999</v>
      </c>
      <c r="G49" s="136"/>
      <c r="H49" s="117">
        <f t="shared" si="10"/>
        <v>-848385675.68999994</v>
      </c>
      <c r="I49" s="117"/>
      <c r="J49" s="114">
        <f t="shared" si="1"/>
        <v>-0.51449917159847458</v>
      </c>
    </row>
    <row r="50" spans="1:10" ht="11.25" customHeight="1" x14ac:dyDescent="0.25">
      <c r="B50" s="118"/>
      <c r="C50" s="118"/>
      <c r="D50" s="117"/>
      <c r="E50" s="117"/>
      <c r="F50" s="117"/>
      <c r="G50" s="117"/>
      <c r="H50" s="117"/>
      <c r="I50" s="117"/>
    </row>
    <row r="51" spans="1:10" x14ac:dyDescent="0.25">
      <c r="A51" s="111">
        <v>25</v>
      </c>
      <c r="B51" s="113" t="s">
        <v>115</v>
      </c>
      <c r="C51" s="110"/>
      <c r="D51" s="115">
        <f>D52</f>
        <v>848989569</v>
      </c>
      <c r="E51" s="115"/>
      <c r="F51" s="115">
        <f>F52</f>
        <v>726473517</v>
      </c>
      <c r="G51" s="115"/>
      <c r="H51" s="115">
        <f>H52</f>
        <v>122516052</v>
      </c>
      <c r="I51" s="115"/>
      <c r="J51" s="114">
        <f>+H51/F51</f>
        <v>0.16864489776025793</v>
      </c>
    </row>
    <row r="52" spans="1:10" x14ac:dyDescent="0.25">
      <c r="A52" s="111">
        <v>2511</v>
      </c>
      <c r="B52" s="118" t="s">
        <v>116</v>
      </c>
      <c r="C52" s="118"/>
      <c r="D52" s="117">
        <f>VLOOKUP(A52,'BALANCE DE COMPROBACIÓN'!$C$1:$H$54,6,FALSE)</f>
        <v>848989569</v>
      </c>
      <c r="E52" s="117"/>
      <c r="F52" s="117">
        <v>726473517</v>
      </c>
      <c r="G52" s="117"/>
      <c r="H52" s="117">
        <f>D52-F52</f>
        <v>122516052</v>
      </c>
      <c r="I52" s="117"/>
      <c r="J52" s="114">
        <f t="shared" si="1"/>
        <v>0.16864489776025793</v>
      </c>
    </row>
    <row r="53" spans="1:10" ht="12.75" customHeight="1" x14ac:dyDescent="0.25">
      <c r="B53" s="118"/>
      <c r="C53" s="118"/>
      <c r="D53" s="117"/>
      <c r="E53" s="117"/>
      <c r="F53" s="117"/>
      <c r="G53" s="117"/>
      <c r="H53" s="117"/>
      <c r="I53" s="117"/>
    </row>
    <row r="54" spans="1:10" x14ac:dyDescent="0.25">
      <c r="B54" s="113" t="s">
        <v>117</v>
      </c>
      <c r="C54" s="127"/>
      <c r="D54" s="128">
        <f>D43+D51</f>
        <v>4717303925.3900003</v>
      </c>
      <c r="E54" s="129"/>
      <c r="F54" s="128">
        <f>F43+F51</f>
        <v>4597502012.29</v>
      </c>
      <c r="G54" s="127"/>
      <c r="H54" s="128">
        <f>D54-F54</f>
        <v>119801913.10000038</v>
      </c>
      <c r="I54" s="129"/>
      <c r="J54" s="130">
        <f t="shared" si="1"/>
        <v>2.6058044733802618E-2</v>
      </c>
    </row>
    <row r="55" spans="1:10" x14ac:dyDescent="0.25">
      <c r="B55" s="113"/>
      <c r="C55" s="113"/>
      <c r="D55" s="115"/>
      <c r="E55" s="115"/>
      <c r="F55" s="115"/>
      <c r="G55" s="115"/>
      <c r="H55" s="115"/>
      <c r="I55" s="115"/>
    </row>
    <row r="56" spans="1:10" ht="16.5" thickBot="1" x14ac:dyDescent="0.3">
      <c r="A56" s="131"/>
      <c r="B56" s="131" t="s">
        <v>118</v>
      </c>
      <c r="C56" s="131"/>
      <c r="D56" s="132">
        <f>D43+D51</f>
        <v>4717303925.3900003</v>
      </c>
      <c r="E56" s="133"/>
      <c r="F56" s="132">
        <f>F43+F51</f>
        <v>4597502012.29</v>
      </c>
      <c r="G56" s="133"/>
      <c r="H56" s="132">
        <f>D56-F56</f>
        <v>119801913.10000038</v>
      </c>
      <c r="I56" s="133"/>
      <c r="J56" s="134">
        <f>+H56/F56</f>
        <v>2.6058044733802618E-2</v>
      </c>
    </row>
    <row r="57" spans="1:10" ht="16.5" thickTop="1" x14ac:dyDescent="0.25">
      <c r="A57" s="113"/>
      <c r="B57" s="113"/>
      <c r="C57" s="113"/>
      <c r="D57" s="115"/>
      <c r="E57" s="115"/>
      <c r="F57" s="115"/>
      <c r="G57" s="115"/>
      <c r="H57" s="115"/>
      <c r="I57" s="115"/>
      <c r="J57" s="137"/>
    </row>
    <row r="58" spans="1:10" x14ac:dyDescent="0.25">
      <c r="B58" s="113" t="s">
        <v>119</v>
      </c>
      <c r="C58" s="113"/>
      <c r="D58" s="117"/>
      <c r="E58" s="117"/>
      <c r="F58" s="117"/>
      <c r="G58" s="117"/>
      <c r="H58" s="117"/>
      <c r="I58" s="117"/>
    </row>
    <row r="59" spans="1:10" x14ac:dyDescent="0.25">
      <c r="A59" s="111">
        <v>31</v>
      </c>
      <c r="B59" s="113" t="s">
        <v>120</v>
      </c>
      <c r="C59" s="110"/>
      <c r="D59" s="117">
        <f>SUM(D60:D62)</f>
        <v>16885497612.68</v>
      </c>
      <c r="E59" s="117"/>
      <c r="F59" s="117">
        <f>SUM(F60:F62)</f>
        <v>24003658148.299999</v>
      </c>
      <c r="G59" s="117"/>
      <c r="H59" s="117">
        <f>SUM(H60:H62)</f>
        <v>-7118160535.6199989</v>
      </c>
      <c r="I59" s="117"/>
      <c r="J59" s="114">
        <f>SUM(J60:J62)</f>
        <v>-0.87850652298388388</v>
      </c>
    </row>
    <row r="60" spans="1:10" x14ac:dyDescent="0.25">
      <c r="A60" s="111">
        <v>3105</v>
      </c>
      <c r="B60" s="118" t="s">
        <v>121</v>
      </c>
      <c r="C60" s="119" t="s">
        <v>122</v>
      </c>
      <c r="D60" s="117">
        <f>VLOOKUP(A60,'BALANCE DE COMPROBACIÓN'!$C$1:$H$54,6,FALSE)</f>
        <v>4784926258.4099998</v>
      </c>
      <c r="E60" s="117"/>
      <c r="F60" s="117">
        <v>4784926258.4099998</v>
      </c>
      <c r="G60" s="117"/>
      <c r="H60" s="117">
        <f>D60-F60</f>
        <v>0</v>
      </c>
      <c r="I60" s="117"/>
      <c r="J60" s="114">
        <f t="shared" ref="J60:J127" si="11">+H60/F60</f>
        <v>0</v>
      </c>
    </row>
    <row r="61" spans="1:10" x14ac:dyDescent="0.25">
      <c r="A61" s="111">
        <v>3109</v>
      </c>
      <c r="B61" s="118" t="s">
        <v>123</v>
      </c>
      <c r="C61" s="119" t="s">
        <v>122</v>
      </c>
      <c r="D61" s="117">
        <v>19218731889.889999</v>
      </c>
      <c r="E61" s="117"/>
      <c r="F61" s="117">
        <v>10102710648.709999</v>
      </c>
      <c r="G61" s="117"/>
      <c r="H61" s="117">
        <f>D61-F61</f>
        <v>9116021241.1800003</v>
      </c>
      <c r="I61" s="117"/>
      <c r="J61" s="114">
        <f t="shared" si="11"/>
        <v>0.9023341911058308</v>
      </c>
    </row>
    <row r="62" spans="1:10" x14ac:dyDescent="0.25">
      <c r="A62" s="111">
        <v>3110</v>
      </c>
      <c r="B62" s="118" t="s">
        <v>124</v>
      </c>
      <c r="C62" s="118" t="s">
        <v>125</v>
      </c>
      <c r="D62" s="138">
        <f>+D145</f>
        <v>-7118160535.6199989</v>
      </c>
      <c r="E62" s="138"/>
      <c r="F62" s="138">
        <v>9116021241.1800003</v>
      </c>
      <c r="G62" s="138"/>
      <c r="H62" s="117">
        <f>D62-F62</f>
        <v>-16234181776.799999</v>
      </c>
      <c r="I62" s="117"/>
      <c r="J62" s="114">
        <f t="shared" si="11"/>
        <v>-1.7808407140897147</v>
      </c>
    </row>
    <row r="63" spans="1:10" x14ac:dyDescent="0.25">
      <c r="B63" s="118"/>
      <c r="C63" s="118"/>
      <c r="D63" s="138"/>
      <c r="E63" s="138"/>
      <c r="F63" s="138"/>
      <c r="G63" s="138"/>
      <c r="H63" s="117"/>
      <c r="I63" s="117"/>
    </row>
    <row r="64" spans="1:10" ht="16.5" thickBot="1" x14ac:dyDescent="0.3">
      <c r="A64" s="131"/>
      <c r="B64" s="131" t="s">
        <v>126</v>
      </c>
      <c r="C64" s="131"/>
      <c r="D64" s="132">
        <f>SUM(D60:D62)</f>
        <v>16885497612.68</v>
      </c>
      <c r="E64" s="133"/>
      <c r="F64" s="132">
        <f>SUM(F60:F62)</f>
        <v>24003658148.299999</v>
      </c>
      <c r="G64" s="133"/>
      <c r="H64" s="132">
        <f>+D64-F64</f>
        <v>-7118160535.6199989</v>
      </c>
      <c r="I64" s="133"/>
      <c r="J64" s="134">
        <f t="shared" si="11"/>
        <v>-0.29654482211179656</v>
      </c>
    </row>
    <row r="65" spans="1:10" ht="16.5" thickTop="1" x14ac:dyDescent="0.25">
      <c r="B65" s="118"/>
      <c r="C65" s="118"/>
      <c r="D65" s="117"/>
      <c r="E65" s="117"/>
      <c r="F65" s="117"/>
      <c r="G65" s="117"/>
      <c r="H65" s="117"/>
      <c r="I65" s="117"/>
    </row>
    <row r="66" spans="1:10" ht="16.5" thickBot="1" x14ac:dyDescent="0.3">
      <c r="A66" s="131"/>
      <c r="B66" s="131" t="s">
        <v>127</v>
      </c>
      <c r="C66" s="131"/>
      <c r="D66" s="132">
        <f>D56+D64</f>
        <v>21602801538.07</v>
      </c>
      <c r="E66" s="133"/>
      <c r="F66" s="132">
        <f>F56+F64</f>
        <v>28601160160.59</v>
      </c>
      <c r="G66" s="133"/>
      <c r="H66" s="132">
        <f>D66-F66</f>
        <v>-6998358622.5200005</v>
      </c>
      <c r="I66" s="133"/>
      <c r="J66" s="134">
        <f t="shared" si="11"/>
        <v>-0.24468792815485688</v>
      </c>
    </row>
    <row r="67" spans="1:10" ht="16.5" thickTop="1" x14ac:dyDescent="0.25">
      <c r="B67" s="118"/>
      <c r="C67" s="118"/>
      <c r="D67" s="117"/>
      <c r="E67" s="117"/>
      <c r="F67" s="139"/>
      <c r="G67" s="139"/>
      <c r="H67" s="117"/>
      <c r="I67" s="117"/>
    </row>
    <row r="68" spans="1:10" x14ac:dyDescent="0.25">
      <c r="A68" s="191" t="s">
        <v>65</v>
      </c>
      <c r="B68" s="191"/>
      <c r="C68" s="191"/>
      <c r="D68" s="191"/>
      <c r="E68" s="191"/>
      <c r="F68" s="191"/>
      <c r="G68" s="191"/>
      <c r="H68" s="191"/>
      <c r="I68" s="191"/>
      <c r="J68" s="191"/>
    </row>
    <row r="69" spans="1:10" x14ac:dyDescent="0.25">
      <c r="A69" s="191" t="s">
        <v>66</v>
      </c>
      <c r="B69" s="191"/>
      <c r="C69" s="191"/>
      <c r="D69" s="191"/>
      <c r="E69" s="191"/>
      <c r="F69" s="191"/>
      <c r="G69" s="191"/>
      <c r="H69" s="191"/>
      <c r="I69" s="191"/>
      <c r="J69" s="191"/>
    </row>
    <row r="70" spans="1:10" x14ac:dyDescent="0.25">
      <c r="A70" s="194" t="s">
        <v>67</v>
      </c>
      <c r="B70" s="194"/>
      <c r="C70" s="194"/>
      <c r="D70" s="194"/>
      <c r="E70" s="194"/>
      <c r="F70" s="194"/>
      <c r="G70" s="194"/>
      <c r="H70" s="194"/>
      <c r="I70" s="194"/>
      <c r="J70" s="194"/>
    </row>
    <row r="71" spans="1:10" x14ac:dyDescent="0.25">
      <c r="A71" s="194" t="s">
        <v>68</v>
      </c>
      <c r="B71" s="194"/>
      <c r="C71" s="194"/>
      <c r="D71" s="194"/>
      <c r="E71" s="194"/>
      <c r="F71" s="194"/>
      <c r="G71" s="194"/>
      <c r="H71" s="194"/>
      <c r="I71" s="194"/>
      <c r="J71" s="194"/>
    </row>
    <row r="72" spans="1:10" x14ac:dyDescent="0.25">
      <c r="A72" s="191" t="s">
        <v>69</v>
      </c>
      <c r="B72" s="191"/>
      <c r="C72" s="191"/>
      <c r="D72" s="191"/>
      <c r="E72" s="191"/>
      <c r="F72" s="191"/>
      <c r="G72" s="191"/>
      <c r="H72" s="191"/>
      <c r="I72" s="191"/>
      <c r="J72" s="191"/>
    </row>
    <row r="73" spans="1:10" x14ac:dyDescent="0.25">
      <c r="B73" s="113"/>
      <c r="C73" s="113"/>
      <c r="G73" s="110"/>
    </row>
    <row r="74" spans="1:10" x14ac:dyDescent="0.25">
      <c r="B74" s="113"/>
      <c r="C74" s="113"/>
      <c r="D74" s="110" t="s">
        <v>70</v>
      </c>
      <c r="E74" s="110"/>
      <c r="F74" s="110" t="s">
        <v>71</v>
      </c>
      <c r="G74" s="110"/>
    </row>
    <row r="75" spans="1:10" x14ac:dyDescent="0.25">
      <c r="A75" s="113" t="s">
        <v>72</v>
      </c>
      <c r="B75" s="113" t="s">
        <v>73</v>
      </c>
      <c r="C75" s="113" t="s">
        <v>74</v>
      </c>
      <c r="D75" s="110" t="s">
        <v>75</v>
      </c>
      <c r="E75" s="110"/>
      <c r="F75" s="110" t="s">
        <v>76</v>
      </c>
      <c r="G75" s="110"/>
      <c r="H75" s="110" t="s">
        <v>77</v>
      </c>
      <c r="I75" s="110"/>
      <c r="J75" s="110" t="s">
        <v>78</v>
      </c>
    </row>
    <row r="76" spans="1:10" x14ac:dyDescent="0.25">
      <c r="B76" s="113" t="s">
        <v>128</v>
      </c>
      <c r="C76" s="118"/>
      <c r="D76" s="117"/>
      <c r="E76" s="117"/>
      <c r="F76" s="139"/>
      <c r="G76" s="139"/>
      <c r="H76" s="117"/>
      <c r="I76" s="117"/>
    </row>
    <row r="77" spans="1:10" x14ac:dyDescent="0.25">
      <c r="A77" s="111">
        <v>8</v>
      </c>
      <c r="B77" s="113" t="s">
        <v>129</v>
      </c>
      <c r="C77" s="113"/>
      <c r="D77" s="117"/>
      <c r="E77" s="117"/>
      <c r="F77" s="117"/>
      <c r="G77" s="117"/>
      <c r="H77" s="117"/>
      <c r="I77" s="117"/>
    </row>
    <row r="78" spans="1:10" x14ac:dyDescent="0.25">
      <c r="A78" s="111">
        <v>83</v>
      </c>
      <c r="B78" s="113" t="s">
        <v>130</v>
      </c>
      <c r="C78" s="113"/>
      <c r="D78" s="115">
        <f>SUM(D79:D81)</f>
        <v>172554989</v>
      </c>
      <c r="E78" s="115"/>
      <c r="F78" s="115">
        <f>SUM(F79:F81)</f>
        <v>172554989</v>
      </c>
      <c r="G78" s="115"/>
      <c r="H78" s="115">
        <f>D78-F78</f>
        <v>0</v>
      </c>
      <c r="I78" s="115"/>
      <c r="J78" s="114">
        <f>+H78/F78</f>
        <v>0</v>
      </c>
    </row>
    <row r="79" spans="1:10" x14ac:dyDescent="0.25">
      <c r="A79" s="111">
        <v>8315</v>
      </c>
      <c r="B79" s="118" t="s">
        <v>131</v>
      </c>
      <c r="C79" s="118"/>
      <c r="D79" s="117">
        <f>VLOOKUP(A79,'BALANCE DE COMPROBACIÓN'!$C$1:$H$54,6,FALSE)</f>
        <v>139983530</v>
      </c>
      <c r="E79" s="117"/>
      <c r="F79" s="117">
        <v>139983530</v>
      </c>
      <c r="G79" s="117"/>
      <c r="H79" s="117">
        <f t="shared" ref="H79:H81" si="12">D79-F79</f>
        <v>0</v>
      </c>
      <c r="I79" s="117"/>
      <c r="J79" s="114">
        <f t="shared" si="11"/>
        <v>0</v>
      </c>
    </row>
    <row r="80" spans="1:10" x14ac:dyDescent="0.25">
      <c r="A80" s="111">
        <v>8361</v>
      </c>
      <c r="B80" s="118" t="s">
        <v>132</v>
      </c>
      <c r="C80" s="118"/>
      <c r="D80" s="117">
        <f>VLOOKUP(A80,'BALANCE DE COMPROBACIÓN'!$C$1:$H$54,6,FALSE)</f>
        <v>2098259</v>
      </c>
      <c r="E80" s="117"/>
      <c r="F80" s="117">
        <v>2098259</v>
      </c>
      <c r="G80" s="117"/>
      <c r="H80" s="117">
        <f t="shared" si="12"/>
        <v>0</v>
      </c>
      <c r="I80" s="117"/>
      <c r="J80" s="114">
        <f t="shared" si="11"/>
        <v>0</v>
      </c>
    </row>
    <row r="81" spans="1:10" x14ac:dyDescent="0.25">
      <c r="A81" s="111">
        <v>8390</v>
      </c>
      <c r="B81" s="118" t="s">
        <v>133</v>
      </c>
      <c r="C81" s="118"/>
      <c r="D81" s="117">
        <f>VLOOKUP(A81,'BALANCE DE COMPROBACIÓN'!$C$1:$H$54,6,FALSE)</f>
        <v>30473200</v>
      </c>
      <c r="E81" s="117"/>
      <c r="F81" s="117">
        <v>30473200</v>
      </c>
      <c r="G81" s="117"/>
      <c r="H81" s="117">
        <f t="shared" si="12"/>
        <v>0</v>
      </c>
      <c r="I81" s="117"/>
      <c r="J81" s="114">
        <f t="shared" si="11"/>
        <v>0</v>
      </c>
    </row>
    <row r="82" spans="1:10" x14ac:dyDescent="0.25">
      <c r="B82" s="113"/>
      <c r="C82" s="113"/>
      <c r="D82" s="115"/>
      <c r="E82" s="115"/>
      <c r="F82" s="115"/>
      <c r="G82" s="115"/>
      <c r="H82" s="115"/>
      <c r="I82" s="115"/>
    </row>
    <row r="83" spans="1:10" x14ac:dyDescent="0.25">
      <c r="A83" s="127">
        <v>89</v>
      </c>
      <c r="B83" s="113" t="s">
        <v>134</v>
      </c>
      <c r="C83" s="118"/>
      <c r="D83" s="115">
        <f>+D84</f>
        <v>-172554989</v>
      </c>
      <c r="E83" s="115"/>
      <c r="F83" s="115">
        <f>+F84</f>
        <v>-172554989</v>
      </c>
      <c r="G83" s="115"/>
      <c r="H83" s="115">
        <f>D83-F83</f>
        <v>0</v>
      </c>
      <c r="I83" s="115"/>
      <c r="J83" s="135">
        <f>+H83/F83</f>
        <v>0</v>
      </c>
    </row>
    <row r="84" spans="1:10" x14ac:dyDescent="0.25">
      <c r="A84" s="111">
        <v>8915</v>
      </c>
      <c r="B84" s="118" t="s">
        <v>135</v>
      </c>
      <c r="C84" s="118"/>
      <c r="D84" s="117">
        <f>VLOOKUP(A84,'BALANCE DE COMPROBACIÓN'!$C$1:$H$54,6,FALSE)</f>
        <v>-172554989</v>
      </c>
      <c r="E84" s="117"/>
      <c r="F84" s="117">
        <v>-172554989</v>
      </c>
      <c r="G84" s="117"/>
      <c r="H84" s="115">
        <f>D84-F84</f>
        <v>0</v>
      </c>
      <c r="I84" s="117"/>
      <c r="J84" s="114">
        <f t="shared" si="11"/>
        <v>0</v>
      </c>
    </row>
    <row r="85" spans="1:10" x14ac:dyDescent="0.25">
      <c r="B85" s="113"/>
      <c r="C85" s="113"/>
      <c r="D85" s="117"/>
      <c r="E85" s="117"/>
      <c r="F85" s="117"/>
      <c r="G85" s="117"/>
      <c r="H85" s="117"/>
      <c r="I85" s="117"/>
    </row>
    <row r="86" spans="1:10" x14ac:dyDescent="0.25">
      <c r="A86" s="111">
        <v>99</v>
      </c>
      <c r="B86" s="113" t="s">
        <v>136</v>
      </c>
      <c r="C86" s="113"/>
      <c r="D86" s="115">
        <f>D87</f>
        <v>-2010940894</v>
      </c>
      <c r="E86" s="115"/>
      <c r="F86" s="115">
        <f>F87</f>
        <v>-2010940894</v>
      </c>
      <c r="G86" s="115"/>
      <c r="H86" s="115">
        <f>D86-F86</f>
        <v>0</v>
      </c>
      <c r="I86" s="115"/>
      <c r="J86" s="135">
        <f>+H86/F86</f>
        <v>0</v>
      </c>
    </row>
    <row r="87" spans="1:10" x14ac:dyDescent="0.25">
      <c r="A87" s="111">
        <v>9905</v>
      </c>
      <c r="B87" s="118" t="s">
        <v>137</v>
      </c>
      <c r="C87" s="118"/>
      <c r="D87" s="117">
        <f>VLOOKUP(A87,'BALANCE DE COMPROBACIÓN'!$C$1:$H$54,6,FALSE)</f>
        <v>-2010940894</v>
      </c>
      <c r="E87" s="117"/>
      <c r="F87" s="117">
        <v>-2010940894</v>
      </c>
      <c r="G87" s="117"/>
      <c r="H87" s="115">
        <f>D87-F87</f>
        <v>0</v>
      </c>
      <c r="I87" s="117"/>
      <c r="J87" s="114">
        <f t="shared" si="11"/>
        <v>0</v>
      </c>
    </row>
    <row r="88" spans="1:10" x14ac:dyDescent="0.25">
      <c r="B88" s="113"/>
      <c r="C88" s="113"/>
      <c r="D88" s="115"/>
      <c r="E88" s="115"/>
      <c r="F88" s="115"/>
      <c r="G88" s="115"/>
      <c r="H88" s="115"/>
      <c r="I88" s="115"/>
    </row>
    <row r="89" spans="1:10" x14ac:dyDescent="0.25">
      <c r="B89" s="113"/>
      <c r="C89" s="113"/>
      <c r="D89" s="115"/>
      <c r="E89" s="115"/>
      <c r="F89" s="115"/>
      <c r="G89" s="115"/>
      <c r="H89" s="115"/>
      <c r="I89" s="115"/>
    </row>
    <row r="90" spans="1:10" x14ac:dyDescent="0.25">
      <c r="B90" s="113"/>
      <c r="C90" s="113"/>
      <c r="D90" s="115"/>
      <c r="E90" s="115"/>
      <c r="F90" s="115"/>
      <c r="G90" s="115"/>
      <c r="H90" s="115"/>
      <c r="I90" s="115"/>
    </row>
    <row r="91" spans="1:10" x14ac:dyDescent="0.25">
      <c r="B91" s="113"/>
      <c r="C91" s="113"/>
      <c r="D91" s="115"/>
      <c r="E91" s="115"/>
      <c r="F91" s="115"/>
      <c r="G91" s="115"/>
      <c r="H91" s="115"/>
      <c r="I91" s="115"/>
    </row>
    <row r="92" spans="1:10" x14ac:dyDescent="0.25">
      <c r="B92" s="113"/>
      <c r="C92" s="113"/>
      <c r="D92" s="117"/>
      <c r="E92" s="117"/>
      <c r="F92" s="118"/>
      <c r="G92" s="118"/>
      <c r="H92" s="117"/>
      <c r="I92" s="117"/>
    </row>
    <row r="93" spans="1:10" x14ac:dyDescent="0.25">
      <c r="B93" s="113"/>
      <c r="C93" s="113"/>
      <c r="D93" s="117"/>
      <c r="E93" s="117"/>
      <c r="F93" s="118"/>
      <c r="G93" s="118"/>
      <c r="H93" s="117"/>
      <c r="I93" s="117"/>
    </row>
    <row r="94" spans="1:10" x14ac:dyDescent="0.25">
      <c r="B94" s="192" t="s">
        <v>138</v>
      </c>
      <c r="C94" s="192"/>
      <c r="D94" s="113"/>
      <c r="E94" s="113"/>
      <c r="F94" s="192" t="s">
        <v>139</v>
      </c>
      <c r="G94" s="192"/>
      <c r="H94" s="192"/>
      <c r="I94" s="110"/>
    </row>
    <row r="95" spans="1:10" x14ac:dyDescent="0.25">
      <c r="B95" s="191" t="s">
        <v>140</v>
      </c>
      <c r="C95" s="191"/>
      <c r="D95" s="113"/>
      <c r="E95" s="113"/>
      <c r="F95" s="191" t="s">
        <v>141</v>
      </c>
      <c r="G95" s="191"/>
      <c r="H95" s="191"/>
      <c r="I95" s="110"/>
    </row>
    <row r="96" spans="1:10" x14ac:dyDescent="0.25">
      <c r="B96" s="110"/>
      <c r="C96" s="110"/>
      <c r="D96" s="113"/>
      <c r="E96" s="113"/>
      <c r="F96" s="110"/>
      <c r="G96" s="110"/>
      <c r="H96" s="110"/>
      <c r="I96" s="110"/>
    </row>
    <row r="97" spans="1:10" x14ac:dyDescent="0.25">
      <c r="B97" s="113"/>
      <c r="C97" s="113"/>
      <c r="D97" s="118"/>
      <c r="E97" s="118"/>
      <c r="F97" s="113"/>
      <c r="G97" s="113"/>
      <c r="H97" s="118"/>
      <c r="I97" s="118"/>
    </row>
    <row r="98" spans="1:10" x14ac:dyDescent="0.25">
      <c r="B98" s="192" t="s">
        <v>142</v>
      </c>
      <c r="C98" s="192"/>
      <c r="D98" s="118"/>
      <c r="E98" s="118"/>
      <c r="F98" s="192" t="s">
        <v>143</v>
      </c>
      <c r="G98" s="192"/>
      <c r="H98" s="192"/>
      <c r="I98" s="110"/>
    </row>
    <row r="99" spans="1:10" ht="12.75" customHeight="1" x14ac:dyDescent="0.25">
      <c r="B99" s="191" t="s">
        <v>144</v>
      </c>
      <c r="C99" s="191"/>
      <c r="D99" s="113"/>
      <c r="E99" s="113"/>
      <c r="F99" s="191" t="s">
        <v>145</v>
      </c>
      <c r="G99" s="191"/>
      <c r="H99" s="191"/>
      <c r="I99" s="110"/>
    </row>
    <row r="100" spans="1:10" x14ac:dyDescent="0.25">
      <c r="B100" s="113"/>
      <c r="C100" s="113"/>
      <c r="D100" s="113"/>
      <c r="E100" s="113"/>
      <c r="F100" s="113"/>
      <c r="G100" s="113"/>
      <c r="H100" s="118"/>
      <c r="I100" s="118"/>
    </row>
    <row r="101" spans="1:10" x14ac:dyDescent="0.25">
      <c r="B101" s="113"/>
      <c r="C101" s="113"/>
      <c r="D101" s="113"/>
      <c r="E101" s="113"/>
      <c r="F101" s="140"/>
      <c r="G101" s="140"/>
      <c r="H101" s="118"/>
      <c r="I101" s="118"/>
    </row>
    <row r="102" spans="1:10" x14ac:dyDescent="0.25">
      <c r="B102" s="191" t="s">
        <v>65</v>
      </c>
      <c r="C102" s="191"/>
      <c r="D102" s="191"/>
      <c r="E102" s="191"/>
      <c r="F102" s="191"/>
      <c r="G102" s="191"/>
      <c r="H102" s="191"/>
      <c r="I102" s="110"/>
    </row>
    <row r="103" spans="1:10" x14ac:dyDescent="0.25">
      <c r="B103" s="191" t="s">
        <v>66</v>
      </c>
      <c r="C103" s="191"/>
      <c r="D103" s="191"/>
      <c r="E103" s="191"/>
      <c r="F103" s="191"/>
      <c r="G103" s="191"/>
      <c r="H103" s="191"/>
      <c r="I103" s="110"/>
    </row>
    <row r="104" spans="1:10" x14ac:dyDescent="0.25">
      <c r="B104" s="194" t="s">
        <v>146</v>
      </c>
      <c r="C104" s="194"/>
      <c r="D104" s="194"/>
      <c r="E104" s="194"/>
      <c r="F104" s="194"/>
      <c r="G104" s="194"/>
      <c r="H104" s="194"/>
      <c r="I104" s="110"/>
    </row>
    <row r="105" spans="1:10" x14ac:dyDescent="0.25">
      <c r="B105" s="194" t="s">
        <v>147</v>
      </c>
      <c r="C105" s="194"/>
      <c r="D105" s="194"/>
      <c r="E105" s="194"/>
      <c r="F105" s="194"/>
      <c r="G105" s="194"/>
      <c r="H105" s="194"/>
      <c r="I105" s="112"/>
    </row>
    <row r="106" spans="1:10" x14ac:dyDescent="0.25">
      <c r="B106" s="191" t="s">
        <v>69</v>
      </c>
      <c r="C106" s="191"/>
      <c r="D106" s="191"/>
      <c r="E106" s="191"/>
      <c r="F106" s="191"/>
      <c r="G106" s="191"/>
      <c r="H106" s="191"/>
      <c r="I106" s="110"/>
    </row>
    <row r="107" spans="1:10" x14ac:dyDescent="0.25">
      <c r="B107" s="110"/>
      <c r="C107" s="110"/>
      <c r="D107" s="110"/>
      <c r="E107" s="110"/>
      <c r="F107" s="110"/>
      <c r="G107" s="110"/>
      <c r="H107" s="110"/>
      <c r="I107" s="110"/>
    </row>
    <row r="108" spans="1:10" x14ac:dyDescent="0.25">
      <c r="B108" s="113"/>
      <c r="C108" s="113"/>
      <c r="D108" s="110" t="s">
        <v>70</v>
      </c>
      <c r="E108" s="110"/>
      <c r="F108" s="110" t="s">
        <v>71</v>
      </c>
      <c r="G108" s="110"/>
    </row>
    <row r="109" spans="1:10" x14ac:dyDescent="0.25">
      <c r="A109" s="113" t="s">
        <v>72</v>
      </c>
      <c r="B109" s="113" t="s">
        <v>73</v>
      </c>
      <c r="C109" s="113" t="s">
        <v>74</v>
      </c>
      <c r="D109" s="110" t="s">
        <v>75</v>
      </c>
      <c r="E109" s="110"/>
      <c r="F109" s="110" t="s">
        <v>76</v>
      </c>
      <c r="G109" s="110"/>
      <c r="H109" s="110" t="s">
        <v>77</v>
      </c>
      <c r="I109" s="110"/>
      <c r="J109" s="110" t="s">
        <v>78</v>
      </c>
    </row>
    <row r="110" spans="1:10" x14ac:dyDescent="0.25">
      <c r="B110" s="127" t="s">
        <v>148</v>
      </c>
      <c r="J110" s="111"/>
    </row>
    <row r="111" spans="1:10" x14ac:dyDescent="0.25">
      <c r="A111" s="111">
        <v>41</v>
      </c>
      <c r="B111" s="113" t="s">
        <v>149</v>
      </c>
      <c r="C111" s="113" t="s">
        <v>150</v>
      </c>
      <c r="D111" s="115">
        <f>SUM(D112:D117)</f>
        <v>27938520476.98</v>
      </c>
      <c r="E111" s="113"/>
      <c r="F111" s="115">
        <f>SUM(F112:F117)</f>
        <v>28355344768.610001</v>
      </c>
      <c r="G111" s="113"/>
      <c r="H111" s="115">
        <f>SUM(H112:H117)</f>
        <v>-416824291.62999874</v>
      </c>
      <c r="I111" s="113"/>
      <c r="J111" s="135">
        <f t="shared" si="11"/>
        <v>-1.47000255165803E-2</v>
      </c>
    </row>
    <row r="112" spans="1:10" x14ac:dyDescent="0.25">
      <c r="A112" s="111">
        <v>4110</v>
      </c>
      <c r="B112" s="118" t="s">
        <v>151</v>
      </c>
      <c r="C112" s="110"/>
      <c r="D112" s="117">
        <f>VLOOKUP(A112,'BALANCE DE COMPROBACIÓN'!$C$1:$H$54,6,FALSE)</f>
        <v>3065354628.4099998</v>
      </c>
      <c r="E112" s="117"/>
      <c r="F112" s="117">
        <v>2304072026.1599998</v>
      </c>
      <c r="G112" s="117"/>
      <c r="H112" s="117">
        <f>D112-F112</f>
        <v>761282602.25</v>
      </c>
      <c r="I112" s="117"/>
      <c r="J112" s="114">
        <f t="shared" si="11"/>
        <v>0.33040746713060215</v>
      </c>
    </row>
    <row r="113" spans="1:10" x14ac:dyDescent="0.25">
      <c r="A113" s="111">
        <v>4195</v>
      </c>
      <c r="B113" s="118" t="s">
        <v>152</v>
      </c>
      <c r="C113" s="110"/>
      <c r="D113" s="117">
        <f>VLOOKUP(A113,'BALANCE DE COMPROBACIÓN'!$C$1:$H$54,6,FALSE)</f>
        <v>-25423344</v>
      </c>
      <c r="E113" s="117"/>
      <c r="F113" s="117">
        <v>0</v>
      </c>
      <c r="G113" s="117"/>
      <c r="H113" s="117">
        <f>D113-F113</f>
        <v>-25423344</v>
      </c>
      <c r="I113" s="117"/>
      <c r="J113" s="114">
        <v>-1</v>
      </c>
    </row>
    <row r="114" spans="1:10" x14ac:dyDescent="0.25">
      <c r="A114" s="111">
        <v>4428</v>
      </c>
      <c r="B114" s="118" t="s">
        <v>153</v>
      </c>
      <c r="C114" s="110"/>
      <c r="D114" s="117">
        <f>VLOOKUP(A114,'BALANCE DE COMPROBACIÓN'!$C$1:$H$54,6,FALSE)</f>
        <v>22283757551.880001</v>
      </c>
      <c r="E114" s="117"/>
      <c r="F114" s="117">
        <v>23947301808.84</v>
      </c>
      <c r="G114" s="117"/>
      <c r="H114" s="117">
        <f>D114-F114</f>
        <v>-1663544256.9599991</v>
      </c>
      <c r="I114" s="117"/>
      <c r="J114" s="114">
        <f t="shared" si="11"/>
        <v>-6.9466876487350726E-2</v>
      </c>
    </row>
    <row r="115" spans="1:10" x14ac:dyDescent="0.25">
      <c r="A115" s="111">
        <v>4802</v>
      </c>
      <c r="B115" s="118" t="s">
        <v>154</v>
      </c>
      <c r="C115" s="118"/>
      <c r="D115" s="117">
        <f>VLOOKUP(A115,'BALANCE DE COMPROBACIÓN'!$C$1:$H$54,6,FALSE)</f>
        <v>2574844481.0300002</v>
      </c>
      <c r="E115" s="117"/>
      <c r="F115" s="117">
        <v>2089869689.6099999</v>
      </c>
      <c r="G115" s="117"/>
      <c r="H115" s="117">
        <f>D115-F115</f>
        <v>484974791.42000031</v>
      </c>
      <c r="I115" s="117"/>
      <c r="J115" s="114">
        <f>+H115/F115</f>
        <v>0.2320598235531631</v>
      </c>
    </row>
    <row r="116" spans="1:10" x14ac:dyDescent="0.25">
      <c r="A116" s="111">
        <v>4808</v>
      </c>
      <c r="B116" s="118" t="s">
        <v>155</v>
      </c>
      <c r="C116" s="118"/>
      <c r="D116" s="117">
        <f>VLOOKUP(A116,'BALANCE DE COMPROBACIÓN'!$C$1:$H$54,6,FALSE)</f>
        <v>1781203.05</v>
      </c>
      <c r="E116" s="117"/>
      <c r="F116" s="117">
        <v>0</v>
      </c>
      <c r="G116" s="117"/>
      <c r="H116" s="117">
        <f>D116-F116</f>
        <v>1781203.05</v>
      </c>
      <c r="I116" s="117"/>
      <c r="J116" s="114">
        <v>1</v>
      </c>
    </row>
    <row r="117" spans="1:10" ht="31.5" x14ac:dyDescent="0.25">
      <c r="A117" s="111">
        <v>4830</v>
      </c>
      <c r="B117" s="141" t="s">
        <v>156</v>
      </c>
      <c r="C117" s="118"/>
      <c r="D117" s="117">
        <f>VLOOKUP(A117,'BALANCE DE COMPROBACIÓN'!$C$1:$H$54,6,FALSE)</f>
        <v>38205956.609999999</v>
      </c>
      <c r="E117" s="117"/>
      <c r="F117" s="117">
        <v>14101244</v>
      </c>
      <c r="G117" s="117"/>
      <c r="H117" s="117">
        <f t="shared" ref="H117" si="13">D117-F117</f>
        <v>24104712.609999999</v>
      </c>
      <c r="I117" s="117"/>
      <c r="J117" s="114">
        <f>+H117/F117</f>
        <v>1.7094032703781312</v>
      </c>
    </row>
    <row r="118" spans="1:10" x14ac:dyDescent="0.25">
      <c r="B118" s="141"/>
      <c r="C118" s="118"/>
      <c r="D118" s="117"/>
      <c r="E118" s="117"/>
      <c r="F118" s="117"/>
      <c r="G118" s="117"/>
      <c r="H118" s="117"/>
      <c r="I118" s="117"/>
    </row>
    <row r="119" spans="1:10" ht="16.5" thickBot="1" x14ac:dyDescent="0.3">
      <c r="A119" s="131"/>
      <c r="B119" s="131" t="s">
        <v>157</v>
      </c>
      <c r="C119" s="131"/>
      <c r="D119" s="132">
        <f>SUM(D112:D117)</f>
        <v>27938520476.98</v>
      </c>
      <c r="E119" s="133"/>
      <c r="F119" s="132">
        <f>SUM(F112:F117)</f>
        <v>28355344768.610001</v>
      </c>
      <c r="G119" s="133"/>
      <c r="H119" s="132">
        <f>D119-F119</f>
        <v>-416824291.63000107</v>
      </c>
      <c r="I119" s="133"/>
      <c r="J119" s="134">
        <f t="shared" si="11"/>
        <v>-1.4700025516580383E-2</v>
      </c>
    </row>
    <row r="120" spans="1:10" ht="16.5" thickTop="1" x14ac:dyDescent="0.25">
      <c r="B120" s="118"/>
      <c r="C120" s="118"/>
      <c r="D120" s="117"/>
      <c r="E120" s="117"/>
      <c r="F120" s="117"/>
      <c r="G120" s="117"/>
      <c r="H120" s="117"/>
      <c r="I120" s="117"/>
    </row>
    <row r="121" spans="1:10" x14ac:dyDescent="0.25">
      <c r="A121" s="111">
        <v>5</v>
      </c>
      <c r="B121" s="113" t="s">
        <v>158</v>
      </c>
      <c r="C121" s="110"/>
      <c r="D121" s="117"/>
      <c r="E121" s="117"/>
      <c r="F121" s="117"/>
      <c r="G121" s="117"/>
      <c r="H121" s="117"/>
      <c r="I121" s="117"/>
    </row>
    <row r="122" spans="1:10" x14ac:dyDescent="0.25">
      <c r="A122" s="111">
        <v>51</v>
      </c>
      <c r="B122" s="113" t="s">
        <v>159</v>
      </c>
      <c r="C122" s="113"/>
      <c r="D122" s="115">
        <f>SUM(D123:D129)</f>
        <v>10857805648.16</v>
      </c>
      <c r="E122" s="115"/>
      <c r="F122" s="115">
        <f>SUM(F123:F129)</f>
        <v>11133136229.780001</v>
      </c>
      <c r="G122" s="115"/>
      <c r="H122" s="115">
        <f>D122-F122</f>
        <v>-275330581.62000084</v>
      </c>
      <c r="I122" s="115"/>
      <c r="J122" s="135">
        <f>+H122/F122</f>
        <v>-2.473072959293534E-2</v>
      </c>
    </row>
    <row r="123" spans="1:10" x14ac:dyDescent="0.25">
      <c r="A123" s="111">
        <v>5101</v>
      </c>
      <c r="B123" s="118" t="s">
        <v>160</v>
      </c>
      <c r="C123" s="118" t="s">
        <v>161</v>
      </c>
      <c r="D123" s="117">
        <f>VLOOKUP(A123,'BALANCE DE COMPROBACIÓN'!$C$1:$H$54,6,FALSE)</f>
        <v>3091139469</v>
      </c>
      <c r="E123" s="117"/>
      <c r="F123" s="117">
        <v>2839198073</v>
      </c>
      <c r="G123" s="117"/>
      <c r="H123" s="117">
        <f>D123-F123</f>
        <v>251941396</v>
      </c>
      <c r="I123" s="117"/>
      <c r="J123" s="114">
        <f t="shared" si="11"/>
        <v>8.8736815650832537E-2</v>
      </c>
    </row>
    <row r="124" spans="1:10" x14ac:dyDescent="0.25">
      <c r="A124" s="111">
        <v>5103</v>
      </c>
      <c r="B124" s="118" t="s">
        <v>162</v>
      </c>
      <c r="C124" s="118" t="s">
        <v>161</v>
      </c>
      <c r="D124" s="117">
        <f>VLOOKUP(A124,'BALANCE DE COMPROBACIÓN'!$C$1:$H$54,6,FALSE)</f>
        <v>913445648</v>
      </c>
      <c r="E124" s="117"/>
      <c r="F124" s="117">
        <v>819866626</v>
      </c>
      <c r="G124" s="117"/>
      <c r="H124" s="117">
        <f t="shared" ref="H124:H129" si="14">D124-F124</f>
        <v>93579022</v>
      </c>
      <c r="I124" s="117"/>
      <c r="J124" s="114">
        <f>+H124/F124</f>
        <v>0.11413932343673665</v>
      </c>
    </row>
    <row r="125" spans="1:10" x14ac:dyDescent="0.25">
      <c r="A125" s="111">
        <v>5104</v>
      </c>
      <c r="B125" s="118" t="s">
        <v>163</v>
      </c>
      <c r="C125" s="118" t="s">
        <v>161</v>
      </c>
      <c r="D125" s="117">
        <f>VLOOKUP(A125,'BALANCE DE COMPROBACIÓN'!$C$1:$H$54,6,FALSE)</f>
        <v>152882000</v>
      </c>
      <c r="E125" s="117"/>
      <c r="F125" s="117">
        <v>144191700</v>
      </c>
      <c r="G125" s="117"/>
      <c r="H125" s="117">
        <f t="shared" si="14"/>
        <v>8690300</v>
      </c>
      <c r="I125" s="117"/>
      <c r="J125" s="114">
        <f t="shared" si="11"/>
        <v>6.0269072352985641E-2</v>
      </c>
    </row>
    <row r="126" spans="1:10" x14ac:dyDescent="0.25">
      <c r="A126" s="111">
        <v>5107</v>
      </c>
      <c r="B126" s="118" t="s">
        <v>164</v>
      </c>
      <c r="C126" s="118" t="s">
        <v>161</v>
      </c>
      <c r="D126" s="117">
        <f>VLOOKUP(A126,'BALANCE DE COMPROBACIÓN'!$C$1:$H$54,6,FALSE)</f>
        <v>1160550596.99</v>
      </c>
      <c r="E126" s="117"/>
      <c r="F126" s="117">
        <v>1201148850.5899999</v>
      </c>
      <c r="G126" s="117"/>
      <c r="H126" s="117">
        <f t="shared" si="14"/>
        <v>-40598253.599999905</v>
      </c>
      <c r="I126" s="117"/>
      <c r="J126" s="114">
        <f t="shared" si="11"/>
        <v>-3.3799519168717672E-2</v>
      </c>
    </row>
    <row r="127" spans="1:10" x14ac:dyDescent="0.25">
      <c r="A127" s="111">
        <v>5108</v>
      </c>
      <c r="B127" s="118" t="s">
        <v>165</v>
      </c>
      <c r="C127" s="118" t="s">
        <v>161</v>
      </c>
      <c r="D127" s="117">
        <f>VLOOKUP(A127,'BALANCE DE COMPROBACIÓN'!$C$1:$H$54,6,FALSE)</f>
        <v>4168341685.3699999</v>
      </c>
      <c r="E127" s="117"/>
      <c r="F127" s="117">
        <v>4108935407.9200001</v>
      </c>
      <c r="G127" s="117"/>
      <c r="H127" s="117">
        <f t="shared" si="14"/>
        <v>59406277.449999809</v>
      </c>
      <c r="I127" s="117"/>
      <c r="J127" s="114">
        <f t="shared" si="11"/>
        <v>1.4457827040915226E-2</v>
      </c>
    </row>
    <row r="128" spans="1:10" x14ac:dyDescent="0.25">
      <c r="A128" s="111">
        <v>5111</v>
      </c>
      <c r="B128" s="118" t="s">
        <v>166</v>
      </c>
      <c r="C128" s="118" t="s">
        <v>161</v>
      </c>
      <c r="D128" s="117">
        <f>VLOOKUP(A128,'BALANCE DE COMPROBACIÓN'!$C$1:$H$54,6,FALSE)</f>
        <v>1249768838.8</v>
      </c>
      <c r="E128" s="117"/>
      <c r="F128" s="117">
        <v>1888744850.27</v>
      </c>
      <c r="G128" s="117"/>
      <c r="H128" s="117">
        <f t="shared" si="14"/>
        <v>-638976011.47000003</v>
      </c>
      <c r="I128" s="117"/>
      <c r="J128" s="114">
        <f t="shared" ref="J128:J173" si="15">+H128/F128</f>
        <v>-0.33830721570394068</v>
      </c>
    </row>
    <row r="129" spans="1:14" x14ac:dyDescent="0.25">
      <c r="A129" s="111">
        <v>5120</v>
      </c>
      <c r="B129" s="118" t="s">
        <v>167</v>
      </c>
      <c r="C129" s="118" t="s">
        <v>161</v>
      </c>
      <c r="D129" s="117">
        <f>VLOOKUP(A129,'BALANCE DE COMPROBACIÓN'!$C$1:$H$54,6,FALSE)</f>
        <v>121677410</v>
      </c>
      <c r="E129" s="117"/>
      <c r="F129" s="117">
        <v>131050722</v>
      </c>
      <c r="G129" s="117"/>
      <c r="H129" s="117">
        <f t="shared" si="14"/>
        <v>-9373312</v>
      </c>
      <c r="I129" s="117"/>
      <c r="J129" s="114">
        <f t="shared" si="15"/>
        <v>-7.152430644372948E-2</v>
      </c>
    </row>
    <row r="130" spans="1:14" x14ac:dyDescent="0.25">
      <c r="B130" s="113"/>
      <c r="C130" s="113"/>
      <c r="D130" s="115"/>
      <c r="E130" s="115"/>
      <c r="F130" s="115"/>
      <c r="G130" s="115"/>
      <c r="H130" s="115"/>
      <c r="I130" s="115"/>
    </row>
    <row r="131" spans="1:14" x14ac:dyDescent="0.25">
      <c r="A131" s="111">
        <v>53</v>
      </c>
      <c r="B131" s="113" t="s">
        <v>168</v>
      </c>
      <c r="C131" s="113"/>
      <c r="D131" s="115">
        <f>SUM(D132:D133)</f>
        <v>304625283</v>
      </c>
      <c r="E131" s="115"/>
      <c r="F131" s="115">
        <f>SUM(F132:F133)</f>
        <v>280251962</v>
      </c>
      <c r="G131" s="115"/>
      <c r="H131" s="115">
        <f>D131-F131</f>
        <v>24373321</v>
      </c>
      <c r="I131" s="115"/>
      <c r="J131" s="114">
        <f>+H131/F131</f>
        <v>8.6969314420000388E-2</v>
      </c>
    </row>
    <row r="132" spans="1:14" x14ac:dyDescent="0.25">
      <c r="A132" s="111">
        <v>5360</v>
      </c>
      <c r="B132" s="118" t="s">
        <v>169</v>
      </c>
      <c r="C132" s="118" t="s">
        <v>161</v>
      </c>
      <c r="D132" s="117">
        <f>VLOOKUP(A132,'BALANCE DE COMPROBACIÓN'!$C$1:$H$54,6,FALSE)</f>
        <v>272625283</v>
      </c>
      <c r="E132" s="117"/>
      <c r="F132" s="117">
        <v>272251962</v>
      </c>
      <c r="G132" s="117"/>
      <c r="H132" s="117">
        <f t="shared" ref="H132:H133" si="16">D132-F132</f>
        <v>373321</v>
      </c>
      <c r="I132" s="117"/>
      <c r="J132" s="114">
        <f t="shared" si="15"/>
        <v>1.3712334605691474E-3</v>
      </c>
    </row>
    <row r="133" spans="1:14" x14ac:dyDescent="0.25">
      <c r="A133" s="111">
        <v>5366</v>
      </c>
      <c r="B133" s="118" t="s">
        <v>170</v>
      </c>
      <c r="C133" s="118" t="s">
        <v>161</v>
      </c>
      <c r="D133" s="117">
        <f>VLOOKUP(A133,'BALANCE DE COMPROBACIÓN'!$C$1:$H$54,6,FALSE)</f>
        <v>32000000</v>
      </c>
      <c r="E133" s="117"/>
      <c r="F133" s="117">
        <v>8000000</v>
      </c>
      <c r="G133" s="117"/>
      <c r="H133" s="117">
        <f t="shared" si="16"/>
        <v>24000000</v>
      </c>
      <c r="I133" s="117"/>
      <c r="J133" s="114">
        <f t="shared" si="15"/>
        <v>3</v>
      </c>
    </row>
    <row r="134" spans="1:14" x14ac:dyDescent="0.25">
      <c r="B134" s="113"/>
      <c r="C134" s="113"/>
      <c r="D134" s="115"/>
      <c r="E134" s="115"/>
      <c r="F134" s="115"/>
      <c r="G134" s="115"/>
      <c r="H134" s="115"/>
      <c r="I134" s="115"/>
    </row>
    <row r="135" spans="1:14" x14ac:dyDescent="0.25">
      <c r="A135" s="127">
        <v>55</v>
      </c>
      <c r="B135" s="113" t="s">
        <v>171</v>
      </c>
      <c r="C135" s="113"/>
      <c r="D135" s="115">
        <f>D136</f>
        <v>23881469192.990002</v>
      </c>
      <c r="E135" s="115"/>
      <c r="F135" s="115">
        <f>F136</f>
        <v>7825731705.6300001</v>
      </c>
      <c r="G135" s="115"/>
      <c r="H135" s="115">
        <f>H136</f>
        <v>16055737487.360001</v>
      </c>
      <c r="I135" s="115"/>
      <c r="J135" s="114">
        <f>+H135/F135</f>
        <v>2.0516595880496591</v>
      </c>
    </row>
    <row r="136" spans="1:14" x14ac:dyDescent="0.25">
      <c r="A136" s="111">
        <v>5508</v>
      </c>
      <c r="B136" s="118" t="s">
        <v>172</v>
      </c>
      <c r="C136" s="119" t="s">
        <v>173</v>
      </c>
      <c r="D136" s="117">
        <f>VLOOKUP(A136,'BALANCE DE COMPROBACIÓN'!$C$1:$H$54,6,FALSE)</f>
        <v>23881469192.990002</v>
      </c>
      <c r="E136" s="117"/>
      <c r="F136" s="117">
        <v>7825731705.6300001</v>
      </c>
      <c r="G136" s="117"/>
      <c r="H136" s="117">
        <f t="shared" ref="H136" si="17">D136-F136</f>
        <v>16055737487.360001</v>
      </c>
      <c r="I136" s="117"/>
      <c r="J136" s="114">
        <f t="shared" si="15"/>
        <v>2.0516595880496591</v>
      </c>
    </row>
    <row r="137" spans="1:14" x14ac:dyDescent="0.25">
      <c r="B137" s="118"/>
      <c r="C137" s="119"/>
      <c r="D137" s="115"/>
      <c r="E137" s="115"/>
      <c r="F137" s="115"/>
      <c r="G137" s="115"/>
      <c r="H137" s="115"/>
      <c r="I137" s="115"/>
    </row>
    <row r="138" spans="1:14" x14ac:dyDescent="0.25">
      <c r="A138" s="127">
        <v>58</v>
      </c>
      <c r="B138" s="113" t="s">
        <v>174</v>
      </c>
      <c r="C138" s="110" t="s">
        <v>161</v>
      </c>
      <c r="D138" s="115">
        <f>+D139+D140+D141</f>
        <v>12780888.449999999</v>
      </c>
      <c r="E138" s="115"/>
      <c r="F138" s="115">
        <f>F139</f>
        <v>204630.02</v>
      </c>
      <c r="G138" s="115"/>
      <c r="H138" s="115">
        <f>D138-F138</f>
        <v>12576258.43</v>
      </c>
      <c r="I138" s="115"/>
      <c r="J138" s="114">
        <f>+H138/F138</f>
        <v>61.45852123749976</v>
      </c>
    </row>
    <row r="139" spans="1:14" x14ac:dyDescent="0.25">
      <c r="A139" s="111">
        <v>5804</v>
      </c>
      <c r="B139" s="118" t="s">
        <v>175</v>
      </c>
      <c r="C139" s="118"/>
      <c r="D139" s="117">
        <f>VLOOKUP(A139,'BALANCE DE COMPROBACIÓN'!$C$1:$H$54,6,FALSE)</f>
        <v>1075782.45</v>
      </c>
      <c r="E139" s="142"/>
      <c r="F139" s="142">
        <v>204630.02</v>
      </c>
      <c r="G139" s="142"/>
      <c r="H139" s="117">
        <f>D139-F139</f>
        <v>871152.42999999993</v>
      </c>
      <c r="I139" s="117"/>
      <c r="J139" s="114">
        <f t="shared" si="15"/>
        <v>4.2572073735808651</v>
      </c>
    </row>
    <row r="140" spans="1:14" x14ac:dyDescent="0.25">
      <c r="A140" s="111">
        <v>5890</v>
      </c>
      <c r="B140" s="118" t="s">
        <v>176</v>
      </c>
      <c r="C140" s="118"/>
      <c r="D140" s="117">
        <f>VLOOKUP(A140,'BALANCE DE COMPROBACIÓN'!$C$1:$H$54,6,FALSE)</f>
        <v>9412457</v>
      </c>
      <c r="E140" s="142"/>
      <c r="F140" s="142">
        <v>0</v>
      </c>
      <c r="G140" s="142"/>
      <c r="H140" s="117">
        <f t="shared" ref="H140:H141" si="18">D140-F140</f>
        <v>9412457</v>
      </c>
      <c r="I140" s="117"/>
      <c r="J140" s="114">
        <v>1</v>
      </c>
    </row>
    <row r="141" spans="1:14" x14ac:dyDescent="0.25">
      <c r="A141" s="111">
        <v>5895</v>
      </c>
      <c r="B141" s="118" t="s">
        <v>177</v>
      </c>
      <c r="C141" s="118"/>
      <c r="D141" s="117">
        <f>VLOOKUP(A141,'BALANCE DE COMPROBACIÓN'!$C$1:$H$54,6,FALSE)</f>
        <v>2292649</v>
      </c>
      <c r="E141" s="142"/>
      <c r="F141" s="142">
        <v>0</v>
      </c>
      <c r="G141" s="142"/>
      <c r="H141" s="117">
        <f t="shared" si="18"/>
        <v>2292649</v>
      </c>
      <c r="I141" s="117"/>
      <c r="J141" s="114">
        <v>1</v>
      </c>
      <c r="L141" s="185" t="s">
        <v>178</v>
      </c>
      <c r="M141" s="186"/>
      <c r="N141" s="187"/>
    </row>
    <row r="142" spans="1:14" x14ac:dyDescent="0.25">
      <c r="J142" s="111"/>
      <c r="L142" s="180" t="s">
        <v>157</v>
      </c>
      <c r="M142" s="181">
        <v>27938520476.98</v>
      </c>
      <c r="N142" s="182">
        <f>+M142/M144</f>
        <v>0.44350235916939312</v>
      </c>
    </row>
    <row r="143" spans="1:14" ht="16.5" thickBot="1" x14ac:dyDescent="0.3">
      <c r="A143" s="131"/>
      <c r="B143" s="131" t="s">
        <v>179</v>
      </c>
      <c r="C143" s="131"/>
      <c r="D143" s="132">
        <f>+D122+D135+D131+D138</f>
        <v>35056681012.599998</v>
      </c>
      <c r="E143" s="133"/>
      <c r="F143" s="132">
        <f>+F122+F131+F135+F138</f>
        <v>19239324527.43</v>
      </c>
      <c r="G143" s="133"/>
      <c r="H143" s="132">
        <f>D143-F143</f>
        <v>15817356485.169998</v>
      </c>
      <c r="I143" s="133"/>
      <c r="J143" s="134">
        <f>+H143/F143</f>
        <v>0.82213678877440766</v>
      </c>
      <c r="L143" s="180" t="s">
        <v>179</v>
      </c>
      <c r="M143" s="181">
        <v>35056681012.599998</v>
      </c>
      <c r="N143" s="182">
        <f>+M143/M144</f>
        <v>0.55649764083060682</v>
      </c>
    </row>
    <row r="144" spans="1:14" ht="16.5" thickTop="1" x14ac:dyDescent="0.25">
      <c r="B144" s="113"/>
      <c r="C144" s="113"/>
      <c r="D144" s="117"/>
      <c r="E144" s="117"/>
      <c r="F144" s="117"/>
      <c r="G144" s="117"/>
      <c r="H144" s="115"/>
      <c r="I144" s="115"/>
      <c r="M144" s="179">
        <f>SUM(M142:M143)</f>
        <v>62995201489.580002</v>
      </c>
    </row>
    <row r="145" spans="1:10" ht="16.5" thickBot="1" x14ac:dyDescent="0.3">
      <c r="A145" s="131"/>
      <c r="B145" s="131" t="s">
        <v>38</v>
      </c>
      <c r="C145" s="131" t="s">
        <v>125</v>
      </c>
      <c r="D145" s="132">
        <f>D119-D143</f>
        <v>-7118160535.6199989</v>
      </c>
      <c r="E145" s="133"/>
      <c r="F145" s="132">
        <f>F119-F143</f>
        <v>9116020241.1800003</v>
      </c>
      <c r="G145" s="133"/>
      <c r="H145" s="132">
        <f>D145-F145</f>
        <v>-16234180776.799999</v>
      </c>
      <c r="I145" s="133"/>
      <c r="J145" s="134">
        <f>+H145/F145</f>
        <v>-1.7808407997455924</v>
      </c>
    </row>
    <row r="146" spans="1:10" ht="16.5" thickTop="1" x14ac:dyDescent="0.25">
      <c r="B146" s="113"/>
      <c r="C146" s="113"/>
      <c r="D146" s="183"/>
      <c r="E146" s="115"/>
      <c r="F146" s="115"/>
      <c r="G146" s="115"/>
      <c r="H146" s="115"/>
      <c r="I146" s="115"/>
    </row>
    <row r="147" spans="1:10" x14ac:dyDescent="0.25">
      <c r="B147" s="113"/>
      <c r="C147" s="113"/>
      <c r="D147" s="117"/>
      <c r="E147" s="117"/>
      <c r="F147" s="118"/>
      <c r="G147" s="118"/>
      <c r="H147" s="117"/>
      <c r="I147" s="117"/>
    </row>
    <row r="148" spans="1:10" x14ac:dyDescent="0.25">
      <c r="B148" s="113"/>
      <c r="C148" s="113"/>
      <c r="D148" s="117"/>
      <c r="E148" s="117"/>
      <c r="F148" s="118"/>
      <c r="G148" s="118"/>
      <c r="H148" s="117"/>
      <c r="I148" s="117"/>
    </row>
    <row r="149" spans="1:10" x14ac:dyDescent="0.25">
      <c r="B149" s="113"/>
      <c r="C149" s="113"/>
      <c r="D149" s="117"/>
      <c r="E149" s="117"/>
      <c r="F149" s="118"/>
      <c r="G149" s="118"/>
      <c r="H149" s="117"/>
      <c r="I149" s="117"/>
    </row>
    <row r="150" spans="1:10" ht="15" customHeight="1" x14ac:dyDescent="0.25">
      <c r="B150" s="113"/>
      <c r="C150" s="113"/>
      <c r="D150" s="117"/>
      <c r="E150" s="117"/>
      <c r="F150" s="118"/>
      <c r="G150" s="118"/>
      <c r="H150" s="117"/>
      <c r="I150" s="117"/>
    </row>
    <row r="151" spans="1:10" ht="15" customHeight="1" x14ac:dyDescent="0.25">
      <c r="B151" s="192" t="s">
        <v>138</v>
      </c>
      <c r="C151" s="192"/>
      <c r="D151" s="113"/>
      <c r="E151" s="113"/>
      <c r="F151" s="192" t="s">
        <v>139</v>
      </c>
      <c r="G151" s="192"/>
      <c r="H151" s="192"/>
      <c r="I151" s="110"/>
    </row>
    <row r="152" spans="1:10" ht="17.25" customHeight="1" x14ac:dyDescent="0.25">
      <c r="B152" s="191" t="s">
        <v>140</v>
      </c>
      <c r="C152" s="191"/>
      <c r="D152" s="113"/>
      <c r="E152" s="113"/>
      <c r="F152" s="191" t="s">
        <v>141</v>
      </c>
      <c r="G152" s="191"/>
      <c r="H152" s="191"/>
      <c r="I152" s="110"/>
    </row>
    <row r="153" spans="1:10" ht="20.25" customHeight="1" x14ac:dyDescent="0.25">
      <c r="B153" s="110"/>
      <c r="C153" s="110"/>
      <c r="D153" s="113"/>
      <c r="E153" s="113"/>
      <c r="F153" s="110"/>
      <c r="G153" s="110"/>
      <c r="H153" s="110"/>
      <c r="I153" s="110"/>
    </row>
    <row r="154" spans="1:10" x14ac:dyDescent="0.25">
      <c r="B154" s="113"/>
      <c r="C154" s="113"/>
      <c r="D154" s="118"/>
      <c r="E154" s="118"/>
      <c r="F154" s="113"/>
      <c r="G154" s="113"/>
      <c r="H154" s="118"/>
      <c r="I154" s="118"/>
    </row>
    <row r="155" spans="1:10" ht="18.75" customHeight="1" x14ac:dyDescent="0.25">
      <c r="B155" s="192" t="s">
        <v>142</v>
      </c>
      <c r="C155" s="192"/>
      <c r="D155" s="118"/>
      <c r="E155" s="118"/>
      <c r="F155" s="192" t="s">
        <v>143</v>
      </c>
      <c r="G155" s="192"/>
      <c r="H155" s="192"/>
      <c r="I155" s="110"/>
    </row>
    <row r="156" spans="1:10" ht="21" customHeight="1" x14ac:dyDescent="0.25">
      <c r="B156" s="191" t="s">
        <v>144</v>
      </c>
      <c r="C156" s="191"/>
      <c r="D156" s="113"/>
      <c r="E156" s="113"/>
      <c r="F156" s="191" t="s">
        <v>145</v>
      </c>
      <c r="G156" s="191"/>
      <c r="H156" s="191"/>
      <c r="I156" s="110"/>
    </row>
    <row r="157" spans="1:10" ht="26.25" customHeight="1" x14ac:dyDescent="0.25">
      <c r="B157" s="113"/>
      <c r="C157" s="113"/>
      <c r="D157" s="113"/>
      <c r="E157" s="113"/>
      <c r="F157" s="193"/>
      <c r="G157" s="193"/>
      <c r="H157" s="193"/>
      <c r="I157" s="143"/>
    </row>
    <row r="158" spans="1:10" x14ac:dyDescent="0.25">
      <c r="B158" s="191" t="s">
        <v>65</v>
      </c>
      <c r="C158" s="191"/>
      <c r="D158" s="191"/>
      <c r="E158" s="191"/>
      <c r="F158" s="191"/>
      <c r="G158" s="191"/>
      <c r="H158" s="191"/>
      <c r="I158" s="110"/>
    </row>
    <row r="159" spans="1:10" x14ac:dyDescent="0.25">
      <c r="B159" s="191" t="s">
        <v>66</v>
      </c>
      <c r="C159" s="191"/>
      <c r="D159" s="191"/>
      <c r="E159" s="191"/>
      <c r="F159" s="191"/>
      <c r="G159" s="191"/>
      <c r="H159" s="191"/>
      <c r="I159" s="110"/>
    </row>
    <row r="160" spans="1:10" x14ac:dyDescent="0.25">
      <c r="B160" s="194" t="s">
        <v>180</v>
      </c>
      <c r="C160" s="191"/>
      <c r="D160" s="191"/>
      <c r="E160" s="191"/>
      <c r="F160" s="191"/>
      <c r="G160" s="191"/>
      <c r="H160" s="191"/>
      <c r="I160" s="110"/>
    </row>
    <row r="161" spans="1:16" x14ac:dyDescent="0.25">
      <c r="B161" s="194" t="s">
        <v>181</v>
      </c>
      <c r="C161" s="194"/>
      <c r="D161" s="194"/>
      <c r="E161" s="194"/>
      <c r="F161" s="194"/>
      <c r="G161" s="194"/>
      <c r="H161" s="194"/>
      <c r="I161" s="112"/>
    </row>
    <row r="162" spans="1:16" x14ac:dyDescent="0.25">
      <c r="B162" s="191" t="s">
        <v>182</v>
      </c>
      <c r="C162" s="191"/>
      <c r="D162" s="191"/>
      <c r="E162" s="191"/>
      <c r="F162" s="191"/>
      <c r="G162" s="191"/>
      <c r="H162" s="191"/>
      <c r="I162" s="110"/>
    </row>
    <row r="163" spans="1:16" x14ac:dyDescent="0.25">
      <c r="B163" s="113"/>
      <c r="C163" s="113"/>
      <c r="D163" s="113"/>
      <c r="E163" s="113"/>
      <c r="F163" s="113"/>
      <c r="G163" s="113"/>
      <c r="H163" s="113"/>
      <c r="I163" s="113"/>
    </row>
    <row r="164" spans="1:16" x14ac:dyDescent="0.25">
      <c r="A164" s="111" t="s">
        <v>183</v>
      </c>
      <c r="B164" s="118"/>
      <c r="C164" s="118"/>
      <c r="D164" s="118"/>
      <c r="E164" s="113"/>
      <c r="F164" s="113"/>
      <c r="H164" s="144">
        <f>+F64</f>
        <v>24003658148.299999</v>
      </c>
      <c r="J164" s="111"/>
    </row>
    <row r="165" spans="1:16" x14ac:dyDescent="0.25">
      <c r="A165" s="111" t="s">
        <v>184</v>
      </c>
      <c r="B165" s="118"/>
      <c r="C165" s="118"/>
      <c r="D165" s="118"/>
      <c r="E165" s="113"/>
      <c r="F165" s="113"/>
      <c r="H165" s="145">
        <f>H64</f>
        <v>-7118160535.6199989</v>
      </c>
      <c r="J165" s="111"/>
    </row>
    <row r="166" spans="1:16" ht="16.5" thickBot="1" x14ac:dyDescent="0.3">
      <c r="A166" s="127" t="s">
        <v>185</v>
      </c>
      <c r="B166" s="113"/>
      <c r="C166" s="113"/>
      <c r="D166" s="113"/>
      <c r="E166" s="113"/>
      <c r="F166" s="113"/>
      <c r="H166" s="146">
        <f>+D64</f>
        <v>16885497612.68</v>
      </c>
      <c r="J166" s="111"/>
    </row>
    <row r="167" spans="1:16" ht="16.5" thickTop="1" x14ac:dyDescent="0.25">
      <c r="A167" s="127"/>
      <c r="B167" s="113"/>
      <c r="C167" s="113"/>
      <c r="D167" s="113"/>
      <c r="E167" s="113"/>
      <c r="F167" s="113"/>
      <c r="H167" s="147"/>
      <c r="J167" s="111"/>
    </row>
    <row r="168" spans="1:16" x14ac:dyDescent="0.25">
      <c r="B168" s="113"/>
      <c r="C168" s="113"/>
      <c r="D168" s="110" t="s">
        <v>70</v>
      </c>
      <c r="E168" s="110"/>
      <c r="F168" s="110" t="s">
        <v>71</v>
      </c>
      <c r="G168" s="110"/>
    </row>
    <row r="169" spans="1:16" x14ac:dyDescent="0.25">
      <c r="A169" s="113" t="s">
        <v>72</v>
      </c>
      <c r="B169" s="113" t="s">
        <v>73</v>
      </c>
      <c r="C169" s="113" t="s">
        <v>74</v>
      </c>
      <c r="D169" s="110" t="s">
        <v>75</v>
      </c>
      <c r="E169" s="110"/>
      <c r="F169" s="110" t="s">
        <v>76</v>
      </c>
      <c r="G169" s="110"/>
      <c r="H169" s="110" t="s">
        <v>77</v>
      </c>
      <c r="I169" s="110"/>
      <c r="J169" s="110" t="s">
        <v>78</v>
      </c>
    </row>
    <row r="170" spans="1:16" x14ac:dyDescent="0.25">
      <c r="A170" s="111">
        <v>3105</v>
      </c>
      <c r="B170" s="118" t="s">
        <v>121</v>
      </c>
      <c r="C170" s="119" t="s">
        <v>122</v>
      </c>
      <c r="D170" s="148">
        <v>4784926258.4099998</v>
      </c>
      <c r="E170" s="148"/>
      <c r="F170" s="148">
        <v>4784926258.4099998</v>
      </c>
      <c r="G170" s="148"/>
      <c r="H170" s="117">
        <v>0</v>
      </c>
      <c r="I170" s="148"/>
      <c r="J170" s="114">
        <f t="shared" si="15"/>
        <v>0</v>
      </c>
    </row>
    <row r="171" spans="1:16" x14ac:dyDescent="0.25">
      <c r="A171" s="111">
        <v>3109</v>
      </c>
      <c r="B171" s="118" t="s">
        <v>186</v>
      </c>
      <c r="C171" s="119" t="s">
        <v>122</v>
      </c>
      <c r="D171" s="148">
        <f>+D61</f>
        <v>19218731889.889999</v>
      </c>
      <c r="E171" s="148"/>
      <c r="F171" s="148">
        <v>10102710648.709999</v>
      </c>
      <c r="G171" s="148"/>
      <c r="H171" s="148">
        <f>D171-F171</f>
        <v>9116021241.1800003</v>
      </c>
      <c r="I171" s="148"/>
      <c r="J171" s="114">
        <f t="shared" si="15"/>
        <v>0.9023341911058308</v>
      </c>
      <c r="L171" s="178"/>
      <c r="M171" s="177"/>
      <c r="N171" s="177"/>
      <c r="O171" s="177"/>
      <c r="P171" s="177"/>
    </row>
    <row r="172" spans="1:16" x14ac:dyDescent="0.25">
      <c r="A172" s="111">
        <v>3110</v>
      </c>
      <c r="B172" s="118" t="s">
        <v>124</v>
      </c>
      <c r="C172" s="118" t="s">
        <v>125</v>
      </c>
      <c r="D172" s="148">
        <f>+D145</f>
        <v>-7118160535.6199989</v>
      </c>
      <c r="E172" s="148"/>
      <c r="F172" s="148">
        <v>9116021241.1800003</v>
      </c>
      <c r="G172" s="148"/>
      <c r="H172" s="148">
        <f>(F172-D172)*-1</f>
        <v>-16234181776.799999</v>
      </c>
      <c r="I172" s="148"/>
      <c r="J172" s="114">
        <f t="shared" si="15"/>
        <v>-1.7808407140897147</v>
      </c>
      <c r="L172" s="178"/>
      <c r="M172" s="177"/>
      <c r="N172" s="177"/>
      <c r="O172" s="177"/>
      <c r="P172" s="177"/>
    </row>
    <row r="173" spans="1:16" ht="16.5" thickBot="1" x14ac:dyDescent="0.3">
      <c r="A173" s="131"/>
      <c r="B173" s="131" t="s">
        <v>187</v>
      </c>
      <c r="C173" s="131"/>
      <c r="D173" s="132">
        <f>SUM(D170:D172)</f>
        <v>16885497612.68</v>
      </c>
      <c r="E173" s="133"/>
      <c r="F173" s="132">
        <f>SUM(F170:F172)</f>
        <v>24003658148.299999</v>
      </c>
      <c r="G173" s="133"/>
      <c r="H173" s="132">
        <f>SUM(H170:H172)</f>
        <v>-7118160535.6199989</v>
      </c>
      <c r="I173" s="133"/>
      <c r="J173" s="134">
        <f t="shared" si="15"/>
        <v>-0.29654482211179656</v>
      </c>
      <c r="P173" s="179"/>
    </row>
    <row r="174" spans="1:16" ht="16.5" thickTop="1" x14ac:dyDescent="0.25">
      <c r="D174" s="149"/>
      <c r="E174" s="149"/>
      <c r="F174" s="149"/>
      <c r="G174" s="149"/>
      <c r="H174" s="150"/>
      <c r="I174" s="150"/>
    </row>
    <row r="175" spans="1:16" s="127" customFormat="1" x14ac:dyDescent="0.25">
      <c r="B175" s="151" t="s">
        <v>188</v>
      </c>
      <c r="C175" s="151"/>
      <c r="D175" s="152"/>
      <c r="E175" s="152"/>
      <c r="F175" s="152">
        <f>+D173-F173</f>
        <v>-7118160535.6199989</v>
      </c>
      <c r="G175" s="153"/>
      <c r="H175" s="135"/>
    </row>
    <row r="176" spans="1:16" x14ac:dyDescent="0.25">
      <c r="D176" s="149"/>
      <c r="E176" s="149"/>
      <c r="F176" s="149"/>
      <c r="G176" s="149"/>
      <c r="H176" s="150"/>
      <c r="I176" s="150"/>
    </row>
    <row r="177" spans="2:17" ht="24" customHeight="1" x14ac:dyDescent="0.25">
      <c r="B177" s="199"/>
      <c r="C177" s="199"/>
      <c r="D177" s="199"/>
      <c r="E177" s="199"/>
      <c r="F177" s="199"/>
      <c r="G177" s="199"/>
      <c r="H177" s="199"/>
      <c r="I177" s="154"/>
      <c r="J177" s="155"/>
      <c r="K177" s="156"/>
      <c r="L177" s="156"/>
      <c r="M177" s="156"/>
      <c r="N177" s="156"/>
      <c r="O177" s="156"/>
      <c r="P177" s="156"/>
      <c r="Q177" s="156"/>
    </row>
    <row r="178" spans="2:17" x14ac:dyDescent="0.25">
      <c r="F178" s="157"/>
      <c r="G178" s="157"/>
      <c r="H178" s="157"/>
      <c r="I178" s="157"/>
    </row>
    <row r="179" spans="2:17" x14ac:dyDescent="0.25">
      <c r="B179" s="113"/>
      <c r="C179" s="113"/>
      <c r="D179" s="117"/>
      <c r="E179" s="117"/>
      <c r="F179" s="118"/>
      <c r="G179" s="118"/>
      <c r="H179" s="117"/>
      <c r="I179" s="117"/>
    </row>
    <row r="180" spans="2:17" ht="15" customHeight="1" x14ac:dyDescent="0.25">
      <c r="B180" s="113"/>
      <c r="C180" s="113"/>
      <c r="D180" s="117"/>
      <c r="E180" s="117"/>
      <c r="F180" s="118"/>
      <c r="G180" s="118"/>
      <c r="H180" s="117"/>
      <c r="I180" s="117"/>
    </row>
    <row r="181" spans="2:17" ht="15" customHeight="1" x14ac:dyDescent="0.25">
      <c r="B181" s="192" t="s">
        <v>138</v>
      </c>
      <c r="C181" s="192"/>
      <c r="D181" s="113"/>
      <c r="E181" s="113"/>
      <c r="F181" s="192" t="s">
        <v>139</v>
      </c>
      <c r="G181" s="192"/>
      <c r="H181" s="192"/>
      <c r="I181" s="110"/>
      <c r="J181" s="158"/>
    </row>
    <row r="182" spans="2:17" ht="17.25" customHeight="1" x14ac:dyDescent="0.25">
      <c r="B182" s="191" t="s">
        <v>140</v>
      </c>
      <c r="C182" s="191"/>
      <c r="D182" s="113"/>
      <c r="E182" s="113"/>
      <c r="F182" s="191" t="s">
        <v>141</v>
      </c>
      <c r="G182" s="191"/>
      <c r="H182" s="191"/>
      <c r="I182" s="110"/>
      <c r="J182" s="158"/>
    </row>
    <row r="183" spans="2:17" x14ac:dyDescent="0.25">
      <c r="B183" s="113"/>
      <c r="C183" s="113"/>
      <c r="D183" s="118"/>
      <c r="E183" s="118"/>
      <c r="F183" s="113"/>
      <c r="G183" s="113"/>
      <c r="H183" s="113"/>
      <c r="I183" s="113"/>
      <c r="J183" s="159"/>
    </row>
    <row r="184" spans="2:17" ht="21" customHeight="1" x14ac:dyDescent="0.25">
      <c r="B184" s="191"/>
      <c r="C184" s="191"/>
      <c r="D184" s="118"/>
      <c r="E184" s="118"/>
      <c r="F184" s="113"/>
      <c r="G184" s="113"/>
      <c r="H184" s="118"/>
      <c r="I184" s="118"/>
      <c r="J184" s="158"/>
    </row>
    <row r="185" spans="2:17" ht="15" customHeight="1" x14ac:dyDescent="0.25">
      <c r="B185" s="192" t="s">
        <v>142</v>
      </c>
      <c r="C185" s="192"/>
      <c r="D185" s="118"/>
      <c r="E185" s="118"/>
      <c r="F185" s="192" t="s">
        <v>189</v>
      </c>
      <c r="G185" s="192"/>
      <c r="H185" s="192"/>
      <c r="I185" s="110"/>
      <c r="J185" s="160"/>
    </row>
    <row r="186" spans="2:17" ht="12.75" customHeight="1" x14ac:dyDescent="0.25">
      <c r="B186" s="191" t="s">
        <v>144</v>
      </c>
      <c r="C186" s="191"/>
      <c r="D186" s="113"/>
      <c r="E186" s="113"/>
      <c r="F186" s="191" t="s">
        <v>190</v>
      </c>
      <c r="G186" s="191"/>
      <c r="H186" s="191"/>
      <c r="I186" s="110"/>
      <c r="J186" s="158"/>
    </row>
    <row r="187" spans="2:17" ht="12.75" customHeight="1" x14ac:dyDescent="0.25">
      <c r="B187" s="113"/>
      <c r="C187" s="113"/>
      <c r="D187" s="113"/>
      <c r="E187" s="113"/>
      <c r="F187" s="191" t="s">
        <v>191</v>
      </c>
      <c r="G187" s="191"/>
      <c r="H187" s="191"/>
      <c r="I187" s="110"/>
      <c r="J187" s="158"/>
    </row>
    <row r="188" spans="2:17" ht="15" customHeight="1" x14ac:dyDescent="0.25">
      <c r="B188" s="118"/>
      <c r="C188" s="118"/>
      <c r="D188" s="118"/>
      <c r="E188" s="118"/>
      <c r="F188" s="196"/>
      <c r="G188" s="196"/>
      <c r="H188" s="196"/>
      <c r="I188" s="161"/>
    </row>
    <row r="189" spans="2:17" x14ac:dyDescent="0.25">
      <c r="B189" s="118"/>
      <c r="C189" s="118"/>
      <c r="D189" s="118"/>
      <c r="E189" s="118"/>
      <c r="F189" s="148"/>
      <c r="G189" s="148"/>
      <c r="H189" s="118"/>
      <c r="I189" s="118"/>
    </row>
    <row r="190" spans="2:17" x14ac:dyDescent="0.25">
      <c r="B190" s="118"/>
      <c r="C190" s="118"/>
      <c r="D190" s="118"/>
      <c r="E190" s="118"/>
      <c r="F190" s="148"/>
      <c r="G190" s="148"/>
      <c r="H190" s="118"/>
      <c r="I190" s="118"/>
    </row>
    <row r="191" spans="2:17" x14ac:dyDescent="0.25">
      <c r="B191" s="191" t="s">
        <v>65</v>
      </c>
      <c r="C191" s="191"/>
      <c r="D191" s="191"/>
      <c r="E191" s="191"/>
      <c r="F191" s="191"/>
      <c r="G191" s="191"/>
      <c r="H191" s="191"/>
      <c r="I191" s="110"/>
    </row>
    <row r="192" spans="2:17" x14ac:dyDescent="0.25">
      <c r="B192" s="191" t="s">
        <v>66</v>
      </c>
      <c r="C192" s="191"/>
      <c r="D192" s="191"/>
      <c r="E192" s="191"/>
      <c r="F192" s="191"/>
      <c r="G192" s="191"/>
      <c r="H192" s="191"/>
      <c r="I192" s="110"/>
    </row>
    <row r="193" spans="2:10" x14ac:dyDescent="0.25">
      <c r="B193" s="200" t="s">
        <v>192</v>
      </c>
      <c r="C193" s="200"/>
      <c r="D193" s="200"/>
      <c r="E193" s="200"/>
      <c r="F193" s="200"/>
      <c r="G193" s="200"/>
      <c r="H193" s="200"/>
      <c r="I193" s="162"/>
      <c r="J193" s="158"/>
    </row>
    <row r="194" spans="2:10" x14ac:dyDescent="0.25">
      <c r="B194" s="191" t="s">
        <v>68</v>
      </c>
      <c r="C194" s="191"/>
      <c r="D194" s="191"/>
      <c r="E194" s="191"/>
      <c r="F194" s="191"/>
      <c r="G194" s="191"/>
      <c r="H194" s="191"/>
      <c r="I194" s="110"/>
      <c r="J194" s="158"/>
    </row>
    <row r="195" spans="2:10" x14ac:dyDescent="0.25">
      <c r="B195" s="191" t="s">
        <v>182</v>
      </c>
      <c r="C195" s="191"/>
      <c r="D195" s="191"/>
      <c r="E195" s="191"/>
      <c r="F195" s="191"/>
      <c r="G195" s="191"/>
      <c r="H195" s="191"/>
      <c r="I195" s="110"/>
    </row>
    <row r="197" spans="2:10" x14ac:dyDescent="0.25">
      <c r="B197" s="113"/>
      <c r="C197" s="113"/>
    </row>
    <row r="199" spans="2:10" x14ac:dyDescent="0.25">
      <c r="B199" s="163"/>
      <c r="C199" s="164"/>
      <c r="F199" s="157"/>
      <c r="G199" s="157"/>
    </row>
    <row r="200" spans="2:10" x14ac:dyDescent="0.25">
      <c r="B200" s="165"/>
      <c r="F200" s="166"/>
      <c r="G200" s="166"/>
    </row>
    <row r="201" spans="2:10" x14ac:dyDescent="0.25">
      <c r="B201" s="201" t="s">
        <v>193</v>
      </c>
      <c r="C201" s="189" t="s">
        <v>194</v>
      </c>
      <c r="D201" s="189"/>
      <c r="E201" s="167"/>
      <c r="F201" s="168">
        <f>D21</f>
        <v>17695600316.700001</v>
      </c>
      <c r="G201" s="169"/>
      <c r="H201" s="188">
        <f>F201/F202</f>
        <v>3.7512105636138395</v>
      </c>
      <c r="I201" s="170"/>
    </row>
    <row r="202" spans="2:10" x14ac:dyDescent="0.25">
      <c r="B202" s="201"/>
      <c r="C202" s="190" t="s">
        <v>195</v>
      </c>
      <c r="D202" s="190"/>
      <c r="E202" s="171"/>
      <c r="F202" s="166">
        <f>D54</f>
        <v>4717303925.3900003</v>
      </c>
      <c r="G202" s="166"/>
      <c r="H202" s="188"/>
      <c r="I202" s="170"/>
    </row>
    <row r="203" spans="2:10" x14ac:dyDescent="0.25">
      <c r="B203" s="165"/>
      <c r="C203" s="172"/>
      <c r="F203" s="166"/>
      <c r="G203" s="166"/>
    </row>
    <row r="204" spans="2:10" x14ac:dyDescent="0.25">
      <c r="B204" s="165"/>
      <c r="C204" s="172"/>
      <c r="F204" s="166"/>
      <c r="G204" s="166"/>
    </row>
    <row r="205" spans="2:10" x14ac:dyDescent="0.25">
      <c r="B205" s="165" t="s">
        <v>196</v>
      </c>
      <c r="C205" s="172"/>
      <c r="F205" s="166"/>
      <c r="G205" s="166"/>
    </row>
    <row r="206" spans="2:10" x14ac:dyDescent="0.25">
      <c r="B206" s="165"/>
      <c r="C206" s="172"/>
      <c r="F206" s="166"/>
      <c r="G206" s="166"/>
    </row>
    <row r="208" spans="2:10" x14ac:dyDescent="0.25">
      <c r="D208" s="127"/>
      <c r="E208" s="127"/>
      <c r="F208" s="127"/>
      <c r="G208" s="127"/>
    </row>
    <row r="210" spans="2:10" x14ac:dyDescent="0.25">
      <c r="B210" s="197" t="s">
        <v>197</v>
      </c>
      <c r="C210" s="111" t="s">
        <v>198</v>
      </c>
      <c r="F210" s="149">
        <f>+D56</f>
        <v>4717303925.3900003</v>
      </c>
      <c r="G210" s="149"/>
      <c r="H210" s="198">
        <f>F210/F213</f>
        <v>0.21836537807732162</v>
      </c>
      <c r="I210" s="173"/>
    </row>
    <row r="211" spans="2:10" x14ac:dyDescent="0.25">
      <c r="B211" s="197"/>
      <c r="D211" s="174"/>
      <c r="E211" s="174"/>
      <c r="F211" s="175"/>
      <c r="H211" s="198"/>
      <c r="I211" s="173"/>
    </row>
    <row r="212" spans="2:10" x14ac:dyDescent="0.25">
      <c r="B212" s="197"/>
      <c r="H212" s="198"/>
      <c r="I212" s="173"/>
    </row>
    <row r="213" spans="2:10" x14ac:dyDescent="0.25">
      <c r="B213" s="197"/>
      <c r="C213" s="111" t="s">
        <v>199</v>
      </c>
      <c r="D213" s="171"/>
      <c r="E213" s="171"/>
      <c r="F213" s="149">
        <f>+D39</f>
        <v>21602801538.07</v>
      </c>
      <c r="G213" s="149"/>
      <c r="H213" s="198"/>
      <c r="I213" s="173"/>
    </row>
    <row r="215" spans="2:10" ht="60" customHeight="1" x14ac:dyDescent="0.25">
      <c r="B215" s="195" t="s">
        <v>200</v>
      </c>
      <c r="C215" s="195"/>
      <c r="D215" s="195"/>
      <c r="E215" s="195"/>
      <c r="F215" s="195"/>
      <c r="G215" s="195"/>
      <c r="H215" s="195"/>
      <c r="I215" s="176"/>
    </row>
    <row r="219" spans="2:10" x14ac:dyDescent="0.25">
      <c r="B219" s="111" t="s">
        <v>201</v>
      </c>
      <c r="F219" s="127"/>
      <c r="G219" s="127"/>
      <c r="H219" s="127"/>
      <c r="I219" s="127"/>
    </row>
    <row r="222" spans="2:10" x14ac:dyDescent="0.25">
      <c r="B222" s="113"/>
      <c r="C222" s="113"/>
      <c r="D222" s="117"/>
      <c r="E222" s="117"/>
      <c r="F222" s="118"/>
      <c r="G222" s="118"/>
      <c r="H222" s="117"/>
      <c r="I222" s="117"/>
    </row>
    <row r="223" spans="2:10" x14ac:dyDescent="0.25">
      <c r="B223" s="113"/>
      <c r="C223" s="113"/>
      <c r="D223" s="117"/>
      <c r="E223" s="117"/>
      <c r="F223" s="118"/>
      <c r="G223" s="118"/>
      <c r="H223" s="117"/>
      <c r="I223" s="117"/>
    </row>
    <row r="224" spans="2:10" ht="15" customHeight="1" x14ac:dyDescent="0.25">
      <c r="B224" s="192" t="s">
        <v>138</v>
      </c>
      <c r="C224" s="192"/>
      <c r="D224" s="113"/>
      <c r="E224" s="113"/>
      <c r="F224" s="192" t="s">
        <v>139</v>
      </c>
      <c r="G224" s="192"/>
      <c r="H224" s="192"/>
      <c r="I224" s="110"/>
      <c r="J224" s="158"/>
    </row>
    <row r="225" spans="2:10" x14ac:dyDescent="0.25">
      <c r="B225" s="191" t="s">
        <v>140</v>
      </c>
      <c r="C225" s="191"/>
      <c r="D225" s="113"/>
      <c r="E225" s="113"/>
      <c r="F225" s="191" t="s">
        <v>141</v>
      </c>
      <c r="G225" s="191"/>
      <c r="H225" s="191"/>
      <c r="I225" s="110"/>
      <c r="J225" s="158"/>
    </row>
    <row r="226" spans="2:10" x14ac:dyDescent="0.25">
      <c r="B226" s="113"/>
      <c r="C226" s="113"/>
      <c r="D226" s="118"/>
      <c r="E226" s="118"/>
      <c r="F226" s="113"/>
      <c r="G226" s="113"/>
      <c r="H226" s="113"/>
      <c r="I226" s="113"/>
      <c r="J226" s="159"/>
    </row>
    <row r="227" spans="2:10" x14ac:dyDescent="0.25">
      <c r="B227" s="113"/>
      <c r="C227" s="113"/>
      <c r="D227" s="118"/>
      <c r="E227" s="118"/>
      <c r="F227" s="113"/>
      <c r="G227" s="113"/>
      <c r="H227" s="113"/>
      <c r="I227" s="113"/>
      <c r="J227" s="159"/>
    </row>
    <row r="228" spans="2:10" x14ac:dyDescent="0.25">
      <c r="B228" s="113"/>
      <c r="C228" s="113"/>
      <c r="D228" s="118"/>
      <c r="E228" s="118"/>
      <c r="F228" s="113"/>
      <c r="G228" s="113"/>
      <c r="H228" s="118"/>
      <c r="I228" s="118"/>
      <c r="J228" s="158"/>
    </row>
    <row r="229" spans="2:10" x14ac:dyDescent="0.25">
      <c r="B229" s="192" t="s">
        <v>142</v>
      </c>
      <c r="C229" s="192"/>
      <c r="D229" s="118"/>
      <c r="E229" s="118"/>
      <c r="F229" s="191"/>
      <c r="G229" s="191"/>
      <c r="H229" s="191"/>
      <c r="I229" s="110"/>
      <c r="J229" s="158"/>
    </row>
    <row r="230" spans="2:10" ht="12.75" customHeight="1" x14ac:dyDescent="0.25">
      <c r="B230" s="191" t="s">
        <v>202</v>
      </c>
      <c r="C230" s="191"/>
      <c r="D230" s="113"/>
      <c r="E230" s="113"/>
      <c r="F230" s="191"/>
      <c r="G230" s="191"/>
      <c r="H230" s="191"/>
      <c r="I230" s="110"/>
      <c r="J230" s="158"/>
    </row>
    <row r="231" spans="2:10" ht="26.25" customHeight="1" x14ac:dyDescent="0.25">
      <c r="B231" s="113"/>
      <c r="C231" s="113"/>
      <c r="D231" s="113"/>
      <c r="E231" s="113"/>
      <c r="F231" s="193"/>
      <c r="G231" s="193"/>
      <c r="H231" s="193"/>
      <c r="I231" s="143"/>
      <c r="J231" s="158"/>
    </row>
    <row r="246" spans="6:9" x14ac:dyDescent="0.25">
      <c r="F246" s="166"/>
      <c r="G246" s="166"/>
      <c r="H246" s="177"/>
      <c r="I246" s="177"/>
    </row>
    <row r="247" spans="6:9" x14ac:dyDescent="0.25">
      <c r="H247" s="177"/>
      <c r="I247" s="177"/>
    </row>
    <row r="248" spans="6:9" x14ac:dyDescent="0.25">
      <c r="H248" s="177"/>
      <c r="I248" s="177"/>
    </row>
    <row r="249" spans="6:9" x14ac:dyDescent="0.25">
      <c r="H249" s="177"/>
      <c r="I249" s="177"/>
    </row>
    <row r="250" spans="6:9" x14ac:dyDescent="0.25">
      <c r="H250" s="177"/>
      <c r="I250" s="177"/>
    </row>
    <row r="251" spans="6:9" x14ac:dyDescent="0.25">
      <c r="H251" s="177"/>
      <c r="I251" s="177"/>
    </row>
  </sheetData>
  <mergeCells count="71">
    <mergeCell ref="A1:J1"/>
    <mergeCell ref="A2:J2"/>
    <mergeCell ref="A3:J3"/>
    <mergeCell ref="A4:J4"/>
    <mergeCell ref="A5:J5"/>
    <mergeCell ref="B105:H105"/>
    <mergeCell ref="B104:H104"/>
    <mergeCell ref="B103:H103"/>
    <mergeCell ref="B102:H102"/>
    <mergeCell ref="B151:C151"/>
    <mergeCell ref="F151:H151"/>
    <mergeCell ref="B106:H106"/>
    <mergeCell ref="B229:C229"/>
    <mergeCell ref="B230:C230"/>
    <mergeCell ref="B225:C225"/>
    <mergeCell ref="B158:H158"/>
    <mergeCell ref="B159:H159"/>
    <mergeCell ref="B160:H160"/>
    <mergeCell ref="B181:C181"/>
    <mergeCell ref="B186:C186"/>
    <mergeCell ref="B182:C182"/>
    <mergeCell ref="B224:C224"/>
    <mergeCell ref="B210:B213"/>
    <mergeCell ref="H210:H213"/>
    <mergeCell ref="B177:H177"/>
    <mergeCell ref="B193:H193"/>
    <mergeCell ref="B194:H194"/>
    <mergeCell ref="B201:B202"/>
    <mergeCell ref="F231:H231"/>
    <mergeCell ref="F186:H186"/>
    <mergeCell ref="B161:H161"/>
    <mergeCell ref="F181:H181"/>
    <mergeCell ref="F182:H182"/>
    <mergeCell ref="F185:H185"/>
    <mergeCell ref="F225:H225"/>
    <mergeCell ref="F229:H229"/>
    <mergeCell ref="F230:H230"/>
    <mergeCell ref="B191:H191"/>
    <mergeCell ref="B192:H192"/>
    <mergeCell ref="B195:H195"/>
    <mergeCell ref="F224:H224"/>
    <mergeCell ref="B215:H215"/>
    <mergeCell ref="F187:H187"/>
    <mergeCell ref="F188:H188"/>
    <mergeCell ref="F94:H94"/>
    <mergeCell ref="B94:C94"/>
    <mergeCell ref="F95:H95"/>
    <mergeCell ref="F99:H99"/>
    <mergeCell ref="F98:H98"/>
    <mergeCell ref="B95:C95"/>
    <mergeCell ref="B98:C98"/>
    <mergeCell ref="B99:C99"/>
    <mergeCell ref="A68:J68"/>
    <mergeCell ref="A69:J69"/>
    <mergeCell ref="A70:J70"/>
    <mergeCell ref="A71:J71"/>
    <mergeCell ref="A72:J72"/>
    <mergeCell ref="L141:N141"/>
    <mergeCell ref="H201:H202"/>
    <mergeCell ref="C201:D201"/>
    <mergeCell ref="C202:D202"/>
    <mergeCell ref="B184:C184"/>
    <mergeCell ref="B185:C185"/>
    <mergeCell ref="B162:H162"/>
    <mergeCell ref="B152:C152"/>
    <mergeCell ref="F152:H152"/>
    <mergeCell ref="B155:C155"/>
    <mergeCell ref="B156:C156"/>
    <mergeCell ref="F155:H155"/>
    <mergeCell ref="F156:H156"/>
    <mergeCell ref="F157:H157"/>
  </mergeCells>
  <phoneticPr fontId="9" type="noConversion"/>
  <pageMargins left="0.70866141732283472" right="0.9082175925925926" top="0.74803149606299213" bottom="0.74803149606299213" header="0.31496062992125984" footer="0.31496062992125984"/>
  <pageSetup scale="64" fitToHeight="6" orientation="portrait" r:id="rId1"/>
  <headerFooter>
    <oddFooter>&amp;LManga 4ta Av. Cll. 28 # 27 - 05 Edf. Seaport - Centro Empresarial</oddFooter>
  </headerFooter>
  <rowBreaks count="4" manualBreakCount="4">
    <brk id="67" max="9" man="1"/>
    <brk id="101" max="9" man="1"/>
    <brk id="157" max="9" man="1"/>
    <brk id="190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9"/>
  <sheetViews>
    <sheetView topLeftCell="A80" workbookViewId="0">
      <selection activeCell="F271" sqref="F271"/>
    </sheetView>
  </sheetViews>
  <sheetFormatPr baseColWidth="10" defaultColWidth="11.42578125" defaultRowHeight="15" x14ac:dyDescent="0.25"/>
  <cols>
    <col min="1" max="1" width="16.140625" customWidth="1"/>
    <col min="2" max="2" width="21.7109375" style="6" customWidth="1"/>
    <col min="3" max="3" width="15.5703125" customWidth="1"/>
    <col min="4" max="4" width="14.85546875" customWidth="1"/>
    <col min="5" max="5" width="15.28515625" bestFit="1" customWidth="1"/>
    <col min="6" max="6" width="16" customWidth="1"/>
    <col min="7" max="7" width="18.42578125" customWidth="1"/>
    <col min="8" max="8" width="13.28515625" customWidth="1"/>
  </cols>
  <sheetData>
    <row r="1" spans="1:6" ht="15.75" thickBot="1" x14ac:dyDescent="0.3"/>
    <row r="2" spans="1:6" ht="30.75" thickBot="1" x14ac:dyDescent="0.3">
      <c r="A2" s="7" t="s">
        <v>241</v>
      </c>
      <c r="B2" s="8" t="s">
        <v>205</v>
      </c>
      <c r="C2" s="9">
        <v>2021</v>
      </c>
      <c r="D2" s="9">
        <v>2020</v>
      </c>
      <c r="E2" s="10" t="s">
        <v>203</v>
      </c>
    </row>
    <row r="3" spans="1:6" x14ac:dyDescent="0.25">
      <c r="A3" s="11">
        <v>1</v>
      </c>
      <c r="B3" s="71" t="s">
        <v>242</v>
      </c>
      <c r="C3" s="13">
        <v>8473726530.8500004</v>
      </c>
      <c r="D3" s="14">
        <v>6461572686.5600004</v>
      </c>
      <c r="E3" s="14">
        <f>C3-D3</f>
        <v>2012153844.29</v>
      </c>
      <c r="F3" s="2">
        <f>(C3*100)/D3-100</f>
        <v>31.140311219825122</v>
      </c>
    </row>
    <row r="4" spans="1:6" ht="21" x14ac:dyDescent="0.25">
      <c r="A4" s="62">
        <v>11</v>
      </c>
      <c r="B4" s="69" t="s">
        <v>79</v>
      </c>
      <c r="C4" s="23">
        <f>C8+C5</f>
        <v>6595231226.0299988</v>
      </c>
      <c r="D4" s="23">
        <f>D8+D5</f>
        <v>4190077053.3600001</v>
      </c>
      <c r="E4" s="23">
        <f t="shared" ref="E4:E8" si="0">C4-D4</f>
        <v>2405154172.6699986</v>
      </c>
      <c r="F4" s="2">
        <f t="shared" ref="F4:F21" si="1">(C4*100)/D4-100</f>
        <v>57.401191959974057</v>
      </c>
    </row>
    <row r="5" spans="1:6" x14ac:dyDescent="0.25">
      <c r="A5" s="62" t="s">
        <v>243</v>
      </c>
      <c r="B5" s="69" t="s">
        <v>9</v>
      </c>
      <c r="C5" s="23">
        <v>3000000</v>
      </c>
      <c r="D5" s="23">
        <v>0</v>
      </c>
      <c r="E5" s="23">
        <f t="shared" si="0"/>
        <v>3000000</v>
      </c>
      <c r="F5" s="2"/>
    </row>
    <row r="6" spans="1:6" x14ac:dyDescent="0.25">
      <c r="A6" s="62" t="s">
        <v>244</v>
      </c>
      <c r="B6" s="69" t="s">
        <v>245</v>
      </c>
      <c r="C6" s="23">
        <v>3000000</v>
      </c>
      <c r="D6" s="23">
        <v>0</v>
      </c>
      <c r="E6" s="23">
        <f t="shared" si="0"/>
        <v>3000000</v>
      </c>
      <c r="F6" s="2"/>
    </row>
    <row r="7" spans="1:6" x14ac:dyDescent="0.25">
      <c r="A7" s="62" t="s">
        <v>246</v>
      </c>
      <c r="B7" s="69" t="s">
        <v>206</v>
      </c>
      <c r="C7" s="23">
        <v>3000000</v>
      </c>
      <c r="D7" s="23">
        <v>0</v>
      </c>
      <c r="E7" s="23">
        <f t="shared" si="0"/>
        <v>3000000</v>
      </c>
      <c r="F7" s="2"/>
    </row>
    <row r="8" spans="1:6" ht="31.5" x14ac:dyDescent="0.25">
      <c r="A8" s="62" t="s">
        <v>247</v>
      </c>
      <c r="B8" s="69" t="s">
        <v>10</v>
      </c>
      <c r="C8" s="23">
        <f>+C9</f>
        <v>6592231226.0299988</v>
      </c>
      <c r="D8" s="23">
        <f>+D9</f>
        <v>4190077053.3600001</v>
      </c>
      <c r="E8" s="23">
        <f t="shared" si="0"/>
        <v>2402154172.6699986</v>
      </c>
      <c r="F8" s="2">
        <f t="shared" si="1"/>
        <v>57.329594231297591</v>
      </c>
    </row>
    <row r="9" spans="1:6" ht="21" x14ac:dyDescent="0.25">
      <c r="A9" s="62" t="s">
        <v>248</v>
      </c>
      <c r="B9" s="69" t="s">
        <v>207</v>
      </c>
      <c r="C9" s="23">
        <f>SUM(C10:C22)</f>
        <v>6592231226.0299988</v>
      </c>
      <c r="D9" s="23">
        <f>SUM(D10:D22)</f>
        <v>4190077053.3600001</v>
      </c>
      <c r="E9" s="23">
        <f>C9-D9</f>
        <v>2402154172.6699986</v>
      </c>
      <c r="F9" s="2">
        <f t="shared" si="1"/>
        <v>57.329594231297591</v>
      </c>
    </row>
    <row r="10" spans="1:6" ht="21" x14ac:dyDescent="0.25">
      <c r="A10" s="15" t="s">
        <v>249</v>
      </c>
      <c r="B10" s="70" t="s">
        <v>208</v>
      </c>
      <c r="C10" s="17">
        <v>260152071.96000001</v>
      </c>
      <c r="D10" s="17">
        <v>358570325.56</v>
      </c>
      <c r="E10" s="17">
        <f t="shared" ref="E10:E15" si="2">C10-D10</f>
        <v>-98418253.599999994</v>
      </c>
      <c r="F10" s="2">
        <f t="shared" si="1"/>
        <v>-27.447406152836137</v>
      </c>
    </row>
    <row r="11" spans="1:6" ht="21" x14ac:dyDescent="0.25">
      <c r="A11" s="15" t="s">
        <v>250</v>
      </c>
      <c r="B11" s="70" t="s">
        <v>209</v>
      </c>
      <c r="C11" s="17">
        <v>3698900547.9099998</v>
      </c>
      <c r="D11" s="17">
        <v>2385798249.75</v>
      </c>
      <c r="E11" s="17">
        <f t="shared" si="2"/>
        <v>1313102298.1599998</v>
      </c>
      <c r="F11" s="2">
        <f t="shared" si="1"/>
        <v>55.03827904549749</v>
      </c>
    </row>
    <row r="12" spans="1:6" ht="21" x14ac:dyDescent="0.25">
      <c r="A12" s="15" t="s">
        <v>251</v>
      </c>
      <c r="B12" s="70" t="s">
        <v>210</v>
      </c>
      <c r="C12" s="17">
        <v>471361.92</v>
      </c>
      <c r="D12" s="17">
        <v>461095.34</v>
      </c>
      <c r="E12" s="17">
        <f t="shared" si="2"/>
        <v>10266.579999999958</v>
      </c>
      <c r="F12" s="2">
        <f t="shared" si="1"/>
        <v>2.2265633827485658</v>
      </c>
    </row>
    <row r="13" spans="1:6" ht="21" x14ac:dyDescent="0.25">
      <c r="A13" s="15" t="s">
        <v>252</v>
      </c>
      <c r="B13" s="70" t="s">
        <v>211</v>
      </c>
      <c r="C13" s="17">
        <v>596617947.88</v>
      </c>
      <c r="D13" s="17">
        <v>573304426.87</v>
      </c>
      <c r="E13" s="17">
        <f t="shared" si="2"/>
        <v>23313521.00999999</v>
      </c>
      <c r="F13" s="2">
        <f t="shared" si="1"/>
        <v>4.0665168307319703</v>
      </c>
    </row>
    <row r="14" spans="1:6" ht="21" x14ac:dyDescent="0.25">
      <c r="A14" s="15" t="s">
        <v>253</v>
      </c>
      <c r="B14" s="70" t="s">
        <v>212</v>
      </c>
      <c r="C14" s="17">
        <v>28860462.859999999</v>
      </c>
      <c r="D14" s="17">
        <v>31208779.629999999</v>
      </c>
      <c r="E14" s="17">
        <f t="shared" si="2"/>
        <v>-2348316.7699999996</v>
      </c>
      <c r="F14" s="2">
        <f t="shared" si="1"/>
        <v>-7.5245389209087676</v>
      </c>
    </row>
    <row r="15" spans="1:6" ht="21" x14ac:dyDescent="0.25">
      <c r="A15" s="15" t="s">
        <v>254</v>
      </c>
      <c r="B15" s="70" t="s">
        <v>213</v>
      </c>
      <c r="C15" s="17">
        <v>15289342.109999999</v>
      </c>
      <c r="D15" s="17">
        <v>7522090.4100000001</v>
      </c>
      <c r="E15" s="17">
        <f t="shared" si="2"/>
        <v>7767251.6999999993</v>
      </c>
      <c r="F15" s="2">
        <f t="shared" si="1"/>
        <v>103.25921753976897</v>
      </c>
    </row>
    <row r="16" spans="1:6" ht="21" x14ac:dyDescent="0.25">
      <c r="A16" s="15" t="s">
        <v>255</v>
      </c>
      <c r="B16" s="70" t="s">
        <v>214</v>
      </c>
      <c r="C16" s="17">
        <v>3104221.32</v>
      </c>
      <c r="D16" s="17">
        <v>3036609.08</v>
      </c>
      <c r="E16" s="17">
        <f t="shared" ref="E16:E22" si="3">C16-D16</f>
        <v>67612.239999999758</v>
      </c>
      <c r="F16" s="2">
        <f t="shared" si="1"/>
        <v>2.2265704349405411</v>
      </c>
    </row>
    <row r="17" spans="1:6" ht="21" x14ac:dyDescent="0.25">
      <c r="A17" s="15" t="s">
        <v>256</v>
      </c>
      <c r="B17" s="70" t="s">
        <v>215</v>
      </c>
      <c r="C17" s="17">
        <v>1360443.17</v>
      </c>
      <c r="D17" s="17">
        <v>1330811.6599999999</v>
      </c>
      <c r="E17" s="17">
        <f t="shared" si="3"/>
        <v>29631.510000000009</v>
      </c>
      <c r="F17" s="2">
        <f t="shared" si="1"/>
        <v>2.2265742697204871</v>
      </c>
    </row>
    <row r="18" spans="1:6" x14ac:dyDescent="0.25">
      <c r="A18" s="15" t="s">
        <v>257</v>
      </c>
      <c r="B18" s="70" t="s">
        <v>216</v>
      </c>
      <c r="C18" s="17">
        <v>1983350764.04</v>
      </c>
      <c r="D18" s="17">
        <v>811747556.63</v>
      </c>
      <c r="E18" s="17">
        <f t="shared" si="3"/>
        <v>1171603207.4099998</v>
      </c>
      <c r="F18" s="2">
        <f t="shared" si="1"/>
        <v>144.33098046810932</v>
      </c>
    </row>
    <row r="19" spans="1:6" ht="21" x14ac:dyDescent="0.25">
      <c r="A19" s="15" t="s">
        <v>258</v>
      </c>
      <c r="B19" s="70" t="s">
        <v>217</v>
      </c>
      <c r="C19" s="17">
        <v>1992680.49</v>
      </c>
      <c r="D19" s="17">
        <v>16930655.030000001</v>
      </c>
      <c r="E19" s="17">
        <f t="shared" si="3"/>
        <v>-14937974.540000001</v>
      </c>
      <c r="F19" s="2">
        <f t="shared" si="1"/>
        <v>-88.23034025281892</v>
      </c>
    </row>
    <row r="20" spans="1:6" x14ac:dyDescent="0.25">
      <c r="A20" s="15" t="s">
        <v>259</v>
      </c>
      <c r="B20" s="70" t="s">
        <v>218</v>
      </c>
      <c r="C20" s="17">
        <v>13195.53</v>
      </c>
      <c r="D20" s="17">
        <v>80861.53</v>
      </c>
      <c r="E20" s="17">
        <f t="shared" si="3"/>
        <v>-67666</v>
      </c>
      <c r="F20" s="2">
        <f t="shared" si="1"/>
        <v>-83.681325347170656</v>
      </c>
    </row>
    <row r="21" spans="1:6" x14ac:dyDescent="0.25">
      <c r="A21" s="15" t="s">
        <v>260</v>
      </c>
      <c r="B21" s="70" t="s">
        <v>219</v>
      </c>
      <c r="C21" s="17">
        <v>88303.05</v>
      </c>
      <c r="D21" s="17">
        <v>85591.87</v>
      </c>
      <c r="E21" s="17">
        <f t="shared" si="3"/>
        <v>2711.1800000000076</v>
      </c>
      <c r="F21" s="2">
        <f t="shared" si="1"/>
        <v>3.1675672000156112</v>
      </c>
    </row>
    <row r="22" spans="1:6" ht="21" x14ac:dyDescent="0.25">
      <c r="A22" s="15" t="s">
        <v>261</v>
      </c>
      <c r="B22" s="70" t="s">
        <v>220</v>
      </c>
      <c r="C22" s="17">
        <v>2029883.79</v>
      </c>
      <c r="D22" s="17"/>
      <c r="E22" s="17">
        <f t="shared" si="3"/>
        <v>2029883.79</v>
      </c>
      <c r="F22" s="2"/>
    </row>
    <row r="25" spans="1:6" x14ac:dyDescent="0.25">
      <c r="A25" s="19" t="s">
        <v>72</v>
      </c>
      <c r="B25" s="20" t="s">
        <v>262</v>
      </c>
      <c r="C25" s="21">
        <v>2021</v>
      </c>
      <c r="D25" s="21">
        <v>2020</v>
      </c>
      <c r="E25" s="21" t="s">
        <v>263</v>
      </c>
      <c r="F25" s="2"/>
    </row>
    <row r="26" spans="1:6" ht="45" x14ac:dyDescent="0.25">
      <c r="A26" s="46">
        <v>11</v>
      </c>
      <c r="B26" s="46" t="s">
        <v>79</v>
      </c>
      <c r="C26" s="47">
        <f>+C27</f>
        <v>6595231226.0299997</v>
      </c>
      <c r="D26" s="47">
        <f>+D27</f>
        <v>4190077053.3600001</v>
      </c>
      <c r="E26" s="48">
        <f>C26-D26</f>
        <v>2405154172.6699996</v>
      </c>
      <c r="F26" s="2">
        <f>(C26*100)/D26-100</f>
        <v>57.401191959974085</v>
      </c>
    </row>
    <row r="27" spans="1:6" ht="45" x14ac:dyDescent="0.25">
      <c r="A27" s="24">
        <v>1110</v>
      </c>
      <c r="B27" s="31" t="s">
        <v>10</v>
      </c>
      <c r="C27" s="28">
        <f>+C28</f>
        <v>6595231226.0299997</v>
      </c>
      <c r="D27" s="28">
        <v>4190077053.3600001</v>
      </c>
      <c r="E27" s="36">
        <f>C27-D27</f>
        <v>2405154172.6699996</v>
      </c>
      <c r="F27" s="2">
        <f>(C27*100)/D27-100</f>
        <v>57.401191959974085</v>
      </c>
    </row>
    <row r="28" spans="1:6" ht="30" x14ac:dyDescent="0.25">
      <c r="A28" s="30">
        <v>111006</v>
      </c>
      <c r="B28" s="31" t="s">
        <v>207</v>
      </c>
      <c r="C28" s="28">
        <v>6595231226.0299997</v>
      </c>
      <c r="D28" s="28">
        <v>4190077053.3600001</v>
      </c>
      <c r="E28" s="36">
        <f>C28-D28</f>
        <v>2405154172.6699996</v>
      </c>
      <c r="F28" s="2">
        <f>(C28*100)/D28-100</f>
        <v>57.401191959974085</v>
      </c>
    </row>
    <row r="30" spans="1:6" x14ac:dyDescent="0.25">
      <c r="A30" s="19" t="s">
        <v>72</v>
      </c>
      <c r="B30" s="20" t="s">
        <v>262</v>
      </c>
      <c r="C30" s="21">
        <v>2021</v>
      </c>
      <c r="D30" s="21">
        <v>2020</v>
      </c>
      <c r="E30" s="21" t="s">
        <v>263</v>
      </c>
      <c r="F30" s="2"/>
    </row>
    <row r="31" spans="1:6" x14ac:dyDescent="0.25">
      <c r="A31" s="49">
        <v>13</v>
      </c>
      <c r="B31" s="46" t="s">
        <v>221</v>
      </c>
      <c r="C31" s="47">
        <f>+C32</f>
        <v>31140247.68</v>
      </c>
      <c r="D31" s="47">
        <f>+D32</f>
        <v>30185147.059999999</v>
      </c>
      <c r="E31" s="50">
        <f t="shared" ref="E31:E33" si="4">C31-D31</f>
        <v>955100.62000000104</v>
      </c>
      <c r="F31" s="2">
        <f>(C31*100)/D31-100</f>
        <v>3.1641410197588726</v>
      </c>
    </row>
    <row r="32" spans="1:6" ht="30" x14ac:dyDescent="0.25">
      <c r="A32" s="51">
        <v>1384</v>
      </c>
      <c r="B32" s="52" t="s">
        <v>15</v>
      </c>
      <c r="C32" s="53">
        <f>+C33</f>
        <v>31140247.68</v>
      </c>
      <c r="D32" s="53">
        <f>+D33</f>
        <v>30185147.059999999</v>
      </c>
      <c r="E32" s="54">
        <f t="shared" si="4"/>
        <v>955100.62000000104</v>
      </c>
      <c r="F32" s="2">
        <f>(C32*100)/D32-100</f>
        <v>3.1641410197588726</v>
      </c>
    </row>
    <row r="33" spans="1:7" ht="30" x14ac:dyDescent="0.25">
      <c r="A33" s="30">
        <v>138490</v>
      </c>
      <c r="B33" s="31" t="s">
        <v>88</v>
      </c>
      <c r="C33" s="28">
        <v>31140247.68</v>
      </c>
      <c r="D33" s="28">
        <v>30185147.059999999</v>
      </c>
      <c r="E33" s="36">
        <f t="shared" si="4"/>
        <v>955100.62000000104</v>
      </c>
      <c r="F33" s="2">
        <f>(C33*100)/D33-100</f>
        <v>3.1641410197588726</v>
      </c>
    </row>
    <row r="34" spans="1:7" ht="15.75" thickBot="1" x14ac:dyDescent="0.3"/>
    <row r="35" spans="1:7" ht="30.75" thickBot="1" x14ac:dyDescent="0.3">
      <c r="A35" s="7" t="s">
        <v>241</v>
      </c>
      <c r="B35" s="8" t="s">
        <v>205</v>
      </c>
      <c r="C35" s="9">
        <v>2021</v>
      </c>
      <c r="D35" s="9">
        <v>2020</v>
      </c>
      <c r="E35" s="10" t="s">
        <v>203</v>
      </c>
      <c r="F35" s="2">
        <f t="shared" ref="F35:F46" si="5">(C35*100)/D35-100</f>
        <v>4.9504950495048661E-2</v>
      </c>
    </row>
    <row r="36" spans="1:7" ht="30" x14ac:dyDescent="0.25">
      <c r="A36" s="39">
        <v>16</v>
      </c>
      <c r="B36" s="55" t="s">
        <v>264</v>
      </c>
      <c r="C36" s="33">
        <f>SUM(C37:C41)-C42</f>
        <v>1669935956</v>
      </c>
      <c r="D36" s="33">
        <f>SUM(D37:D41)-D42</f>
        <v>2034891385.1399999</v>
      </c>
      <c r="E36" s="34">
        <f>C36-D36</f>
        <v>-364955429.13999987</v>
      </c>
      <c r="F36" s="2">
        <f t="shared" si="5"/>
        <v>-17.934884967577332</v>
      </c>
    </row>
    <row r="37" spans="1:7" ht="30" x14ac:dyDescent="0.25">
      <c r="A37" s="24">
        <v>1625</v>
      </c>
      <c r="B37" s="25" t="s">
        <v>265</v>
      </c>
      <c r="C37" s="56">
        <v>0</v>
      </c>
      <c r="D37" s="56">
        <v>12543002</v>
      </c>
      <c r="E37" s="57">
        <f t="shared" ref="E37:E46" si="6">C37-D37</f>
        <v>-12543002</v>
      </c>
      <c r="F37" s="2">
        <f t="shared" si="5"/>
        <v>-100</v>
      </c>
    </row>
    <row r="38" spans="1:7" ht="30" x14ac:dyDescent="0.25">
      <c r="A38" s="24">
        <v>1655</v>
      </c>
      <c r="B38" s="25" t="s">
        <v>17</v>
      </c>
      <c r="C38" s="37">
        <v>1465738518</v>
      </c>
      <c r="D38" s="37">
        <v>1465738518</v>
      </c>
      <c r="E38" s="36">
        <f t="shared" si="6"/>
        <v>0</v>
      </c>
      <c r="F38" s="2">
        <f t="shared" si="5"/>
        <v>0</v>
      </c>
    </row>
    <row r="39" spans="1:7" ht="30" x14ac:dyDescent="0.25">
      <c r="A39" s="24">
        <v>1665</v>
      </c>
      <c r="B39" s="25" t="s">
        <v>266</v>
      </c>
      <c r="C39" s="37">
        <v>536757585</v>
      </c>
      <c r="D39" s="37">
        <v>536757585</v>
      </c>
      <c r="E39" s="36">
        <f t="shared" si="6"/>
        <v>0</v>
      </c>
      <c r="F39" s="2">
        <f t="shared" si="5"/>
        <v>0</v>
      </c>
    </row>
    <row r="40" spans="1:7" ht="45" x14ac:dyDescent="0.25">
      <c r="A40" s="24">
        <v>1670</v>
      </c>
      <c r="B40" s="25" t="s">
        <v>20</v>
      </c>
      <c r="C40" s="37">
        <v>455206667</v>
      </c>
      <c r="D40" s="37">
        <v>401884491.13999999</v>
      </c>
      <c r="E40" s="36">
        <f t="shared" si="6"/>
        <v>53322175.860000014</v>
      </c>
      <c r="F40" s="2">
        <f t="shared" si="5"/>
        <v>13.268035227919455</v>
      </c>
    </row>
    <row r="41" spans="1:7" ht="45" x14ac:dyDescent="0.25">
      <c r="A41" s="24">
        <v>1675</v>
      </c>
      <c r="B41" s="25" t="s">
        <v>267</v>
      </c>
      <c r="C41" s="37">
        <v>583460326</v>
      </c>
      <c r="D41" s="37">
        <v>583460326</v>
      </c>
      <c r="E41" s="36">
        <f t="shared" si="6"/>
        <v>0</v>
      </c>
      <c r="F41" s="2">
        <f t="shared" si="5"/>
        <v>0</v>
      </c>
    </row>
    <row r="42" spans="1:7" ht="60" x14ac:dyDescent="0.25">
      <c r="A42" s="24">
        <v>1685</v>
      </c>
      <c r="B42" s="25" t="s">
        <v>22</v>
      </c>
      <c r="C42" s="37">
        <f>+C43+C44+C45+C46</f>
        <v>1371227140</v>
      </c>
      <c r="D42" s="37">
        <f>D43+D44+D45+D46</f>
        <v>965492537</v>
      </c>
      <c r="E42" s="36">
        <f t="shared" si="6"/>
        <v>405734603</v>
      </c>
      <c r="F42" s="2">
        <f t="shared" si="5"/>
        <v>42.023587697602267</v>
      </c>
    </row>
    <row r="43" spans="1:7" ht="30" x14ac:dyDescent="0.25">
      <c r="A43" s="24">
        <v>168504</v>
      </c>
      <c r="B43" s="25" t="s">
        <v>268</v>
      </c>
      <c r="C43" s="37">
        <v>617191672</v>
      </c>
      <c r="D43" s="37">
        <v>343320436</v>
      </c>
      <c r="E43" s="36">
        <f t="shared" si="6"/>
        <v>273871236</v>
      </c>
      <c r="F43" s="2">
        <f t="shared" si="5"/>
        <v>79.771317778473275</v>
      </c>
    </row>
    <row r="44" spans="1:7" ht="30" x14ac:dyDescent="0.25">
      <c r="A44" s="24">
        <v>168506</v>
      </c>
      <c r="B44" s="25" t="s">
        <v>269</v>
      </c>
      <c r="C44" s="28">
        <v>170629603</v>
      </c>
      <c r="D44" s="28">
        <v>158082479</v>
      </c>
      <c r="E44" s="36">
        <f t="shared" si="6"/>
        <v>12547124</v>
      </c>
      <c r="F44" s="2">
        <f t="shared" si="5"/>
        <v>7.9370744179688586</v>
      </c>
    </row>
    <row r="45" spans="1:7" ht="45" x14ac:dyDescent="0.25">
      <c r="A45" s="24">
        <v>168507</v>
      </c>
      <c r="B45" s="25" t="s">
        <v>270</v>
      </c>
      <c r="C45" s="28">
        <v>311786921</v>
      </c>
      <c r="D45" s="28">
        <v>258085892</v>
      </c>
      <c r="E45" s="36">
        <f t="shared" si="6"/>
        <v>53701029</v>
      </c>
      <c r="F45" s="2">
        <f t="shared" si="5"/>
        <v>20.807425227257283</v>
      </c>
    </row>
    <row r="46" spans="1:7" ht="45" x14ac:dyDescent="0.25">
      <c r="A46" s="24">
        <v>168508</v>
      </c>
      <c r="B46" s="25" t="s">
        <v>271</v>
      </c>
      <c r="C46" s="28">
        <v>271618944</v>
      </c>
      <c r="D46" s="28">
        <v>206003730</v>
      </c>
      <c r="E46" s="36">
        <f t="shared" si="6"/>
        <v>65615214</v>
      </c>
      <c r="F46" s="2">
        <f t="shared" si="5"/>
        <v>31.851468903014535</v>
      </c>
    </row>
    <row r="47" spans="1:7" ht="15.75" thickBot="1" x14ac:dyDescent="0.3">
      <c r="A47" s="87"/>
      <c r="B47" s="75"/>
      <c r="C47" s="78"/>
      <c r="D47" s="78"/>
      <c r="E47" s="77"/>
      <c r="F47" s="2"/>
    </row>
    <row r="48" spans="1:7" ht="26.25" customHeight="1" thickBot="1" x14ac:dyDescent="0.3">
      <c r="A48" s="216" t="s">
        <v>272</v>
      </c>
      <c r="B48" s="217"/>
      <c r="C48" s="217"/>
      <c r="D48" s="218"/>
      <c r="E48" s="88" t="s">
        <v>273</v>
      </c>
      <c r="F48" s="88" t="s">
        <v>274</v>
      </c>
      <c r="G48" s="89" t="s">
        <v>275</v>
      </c>
    </row>
    <row r="49" spans="1:7" ht="15.75" thickBot="1" x14ac:dyDescent="0.3">
      <c r="A49" s="219" t="s">
        <v>276</v>
      </c>
      <c r="B49" s="204"/>
      <c r="C49" s="204"/>
      <c r="D49" s="205"/>
      <c r="E49" s="90">
        <v>219406857</v>
      </c>
      <c r="F49" s="90">
        <v>307500000</v>
      </c>
      <c r="G49" s="91">
        <v>526906857</v>
      </c>
    </row>
    <row r="50" spans="1:7" ht="15.75" thickBot="1" x14ac:dyDescent="0.3">
      <c r="A50" s="92" t="s">
        <v>277</v>
      </c>
      <c r="B50" s="204" t="s">
        <v>278</v>
      </c>
      <c r="C50" s="204"/>
      <c r="D50" s="205"/>
      <c r="E50" s="93">
        <v>0</v>
      </c>
      <c r="F50" s="93">
        <v>0</v>
      </c>
      <c r="G50" s="93">
        <v>0</v>
      </c>
    </row>
    <row r="51" spans="1:7" ht="15.75" customHeight="1" thickBot="1" x14ac:dyDescent="0.3">
      <c r="A51" s="94"/>
      <c r="B51" s="206" t="s">
        <v>279</v>
      </c>
      <c r="C51" s="206"/>
      <c r="D51" s="207"/>
      <c r="E51" s="95"/>
      <c r="F51" s="95"/>
      <c r="G51" s="96">
        <v>0</v>
      </c>
    </row>
    <row r="52" spans="1:7" ht="15.75" thickBot="1" x14ac:dyDescent="0.3">
      <c r="A52" s="94"/>
      <c r="B52" s="208" t="s">
        <v>280</v>
      </c>
      <c r="C52" s="208"/>
      <c r="D52" s="209"/>
      <c r="E52" s="96">
        <v>0</v>
      </c>
      <c r="F52" s="96">
        <v>0</v>
      </c>
      <c r="G52" s="96">
        <v>0</v>
      </c>
    </row>
    <row r="53" spans="1:7" ht="15.75" thickBot="1" x14ac:dyDescent="0.3">
      <c r="A53" s="94"/>
      <c r="B53" s="206" t="s">
        <v>281</v>
      </c>
      <c r="C53" s="206"/>
      <c r="D53" s="207"/>
      <c r="E53" s="95"/>
      <c r="F53" s="95"/>
      <c r="G53" s="96">
        <v>0</v>
      </c>
    </row>
    <row r="54" spans="1:7" ht="15" customHeight="1" x14ac:dyDescent="0.25">
      <c r="A54" s="210" t="s">
        <v>282</v>
      </c>
      <c r="B54" s="212" t="s">
        <v>283</v>
      </c>
      <c r="C54" s="212"/>
      <c r="D54" s="213"/>
      <c r="E54" s="202">
        <v>219406857</v>
      </c>
      <c r="F54" s="202">
        <v>307500000</v>
      </c>
      <c r="G54" s="202">
        <v>526906857</v>
      </c>
    </row>
    <row r="55" spans="1:7" ht="15.75" customHeight="1" thickBot="1" x14ac:dyDescent="0.3">
      <c r="A55" s="211"/>
      <c r="B55" s="214" t="s">
        <v>284</v>
      </c>
      <c r="C55" s="214"/>
      <c r="D55" s="215"/>
      <c r="E55" s="203"/>
      <c r="F55" s="203"/>
      <c r="G55" s="203"/>
    </row>
    <row r="56" spans="1:7" ht="15" customHeight="1" x14ac:dyDescent="0.25">
      <c r="A56" s="210" t="s">
        <v>282</v>
      </c>
      <c r="B56" s="212" t="s">
        <v>285</v>
      </c>
      <c r="C56" s="212"/>
      <c r="D56" s="213"/>
      <c r="E56" s="202">
        <v>219406857</v>
      </c>
      <c r="F56" s="202">
        <v>307500000</v>
      </c>
      <c r="G56" s="202">
        <v>526906857</v>
      </c>
    </row>
    <row r="57" spans="1:7" ht="15.75" thickBot="1" x14ac:dyDescent="0.3">
      <c r="A57" s="211"/>
      <c r="B57" s="214" t="s">
        <v>286</v>
      </c>
      <c r="C57" s="214"/>
      <c r="D57" s="215"/>
      <c r="E57" s="203"/>
      <c r="F57" s="203"/>
      <c r="G57" s="203"/>
    </row>
    <row r="58" spans="1:7" ht="15.75" customHeight="1" thickBot="1" x14ac:dyDescent="0.3">
      <c r="A58" s="92" t="s">
        <v>287</v>
      </c>
      <c r="B58" s="204" t="s">
        <v>288</v>
      </c>
      <c r="C58" s="204"/>
      <c r="D58" s="205"/>
      <c r="E58" s="91">
        <v>205987756</v>
      </c>
      <c r="F58" s="91">
        <v>143500000</v>
      </c>
      <c r="G58" s="91">
        <v>349487756</v>
      </c>
    </row>
    <row r="59" spans="1:7" ht="15.75" thickBot="1" x14ac:dyDescent="0.3">
      <c r="A59" s="97"/>
      <c r="B59" s="206" t="s">
        <v>289</v>
      </c>
      <c r="C59" s="206"/>
      <c r="D59" s="207"/>
      <c r="E59" s="98">
        <v>176987756</v>
      </c>
      <c r="F59" s="98">
        <v>143500000</v>
      </c>
      <c r="G59" s="91">
        <v>320487756</v>
      </c>
    </row>
    <row r="60" spans="1:7" ht="15.75" thickBot="1" x14ac:dyDescent="0.3">
      <c r="A60" s="97"/>
      <c r="B60" s="206" t="s">
        <v>290</v>
      </c>
      <c r="C60" s="206"/>
      <c r="D60" s="207"/>
      <c r="E60" s="98">
        <v>29000000</v>
      </c>
      <c r="F60" s="95"/>
      <c r="G60" s="91">
        <v>29000000</v>
      </c>
    </row>
    <row r="61" spans="1:7" ht="15.75" thickBot="1" x14ac:dyDescent="0.3">
      <c r="A61" s="97"/>
      <c r="B61" s="206" t="s">
        <v>291</v>
      </c>
      <c r="C61" s="206"/>
      <c r="D61" s="207"/>
      <c r="E61" s="95"/>
      <c r="F61" s="95"/>
      <c r="G61" s="93">
        <v>0</v>
      </c>
    </row>
    <row r="62" spans="1:7" ht="15" customHeight="1" x14ac:dyDescent="0.25">
      <c r="A62" s="210" t="s">
        <v>282</v>
      </c>
      <c r="B62" s="212" t="s">
        <v>222</v>
      </c>
      <c r="C62" s="212"/>
      <c r="D62" s="213"/>
      <c r="E62" s="202">
        <v>13419101</v>
      </c>
      <c r="F62" s="202">
        <v>164000000</v>
      </c>
      <c r="G62" s="202">
        <v>177419101</v>
      </c>
    </row>
    <row r="63" spans="1:7" ht="15.75" thickBot="1" x14ac:dyDescent="0.3">
      <c r="A63" s="211"/>
      <c r="B63" s="214" t="s">
        <v>292</v>
      </c>
      <c r="C63" s="214"/>
      <c r="D63" s="215"/>
      <c r="E63" s="203"/>
      <c r="F63" s="203"/>
      <c r="G63" s="203"/>
    </row>
    <row r="64" spans="1:7" ht="15.75" thickBot="1" x14ac:dyDescent="0.3">
      <c r="A64" s="92"/>
      <c r="B64" s="204" t="s">
        <v>293</v>
      </c>
      <c r="C64" s="204"/>
      <c r="D64" s="205"/>
      <c r="E64" s="99">
        <v>93.9</v>
      </c>
      <c r="F64" s="99">
        <v>46.7</v>
      </c>
      <c r="G64" s="99">
        <v>66.3</v>
      </c>
    </row>
    <row r="65" spans="1:7" ht="15.75" thickBot="1" x14ac:dyDescent="0.3">
      <c r="A65" s="92"/>
      <c r="B65" s="204" t="s">
        <v>294</v>
      </c>
      <c r="C65" s="204"/>
      <c r="D65" s="205"/>
      <c r="E65" s="99">
        <v>0</v>
      </c>
      <c r="F65" s="99">
        <v>0</v>
      </c>
      <c r="G65" s="99">
        <v>0</v>
      </c>
    </row>
    <row r="66" spans="1:7" x14ac:dyDescent="0.25">
      <c r="A66" s="87"/>
      <c r="B66" s="75"/>
      <c r="C66" s="78"/>
      <c r="D66" s="78"/>
      <c r="E66" s="77"/>
      <c r="F66" s="2"/>
    </row>
    <row r="67" spans="1:7" ht="15.75" thickBot="1" x14ac:dyDescent="0.3"/>
    <row r="68" spans="1:7" ht="30.75" thickBot="1" x14ac:dyDescent="0.3">
      <c r="A68" s="7" t="s">
        <v>241</v>
      </c>
      <c r="B68" s="8" t="s">
        <v>205</v>
      </c>
      <c r="C68" s="9">
        <v>2021</v>
      </c>
      <c r="D68" s="9">
        <v>2020</v>
      </c>
      <c r="E68" s="10" t="s">
        <v>203</v>
      </c>
      <c r="F68" s="2">
        <f>(C68*100)/D68-100</f>
        <v>4.9504950495048661E-2</v>
      </c>
    </row>
    <row r="69" spans="1:7" x14ac:dyDescent="0.25">
      <c r="A69" s="39">
        <v>19</v>
      </c>
      <c r="B69" s="55" t="s">
        <v>100</v>
      </c>
      <c r="C69" s="33">
        <f>SUM(C70:C70)-C71</f>
        <v>177419101</v>
      </c>
      <c r="D69" s="33">
        <f>SUM(D70:D70)-D71</f>
        <v>206419101</v>
      </c>
      <c r="E69" s="34">
        <f>C69-D69</f>
        <v>-29000000</v>
      </c>
      <c r="F69" s="2">
        <f>(C69*100)/D69-100</f>
        <v>-14.049087443705119</v>
      </c>
    </row>
    <row r="70" spans="1:7" x14ac:dyDescent="0.25">
      <c r="A70" s="24">
        <v>1970</v>
      </c>
      <c r="B70" s="25" t="s">
        <v>24</v>
      </c>
      <c r="C70" s="56">
        <v>526906857</v>
      </c>
      <c r="D70" s="56">
        <v>526906857</v>
      </c>
      <c r="E70" s="57">
        <f t="shared" ref="E70:E71" si="7">C70-D70</f>
        <v>0</v>
      </c>
      <c r="F70" s="2">
        <f>(C70*100)/D70-100</f>
        <v>0</v>
      </c>
    </row>
    <row r="71" spans="1:7" ht="45" x14ac:dyDescent="0.25">
      <c r="A71" s="24">
        <v>1975</v>
      </c>
      <c r="B71" s="25" t="s">
        <v>25</v>
      </c>
      <c r="C71" s="37">
        <v>349487756</v>
      </c>
      <c r="D71" s="37">
        <v>320487756</v>
      </c>
      <c r="E71" s="36">
        <f t="shared" si="7"/>
        <v>29000000</v>
      </c>
      <c r="F71" s="2">
        <f>(C71*100)/D71-100</f>
        <v>9.0487076205182717</v>
      </c>
    </row>
    <row r="72" spans="1:7" ht="15.75" thickBot="1" x14ac:dyDescent="0.3"/>
    <row r="73" spans="1:7" ht="30.75" thickBot="1" x14ac:dyDescent="0.3">
      <c r="A73" s="7" t="s">
        <v>241</v>
      </c>
      <c r="B73" s="8" t="s">
        <v>205</v>
      </c>
      <c r="C73" s="9">
        <v>2021</v>
      </c>
      <c r="D73" s="9">
        <v>2020</v>
      </c>
      <c r="E73" s="10" t="s">
        <v>203</v>
      </c>
      <c r="F73" s="2">
        <f t="shared" ref="F73:F78" si="8">(C73*100)/D73-100</f>
        <v>4.9504950495048661E-2</v>
      </c>
    </row>
    <row r="74" spans="1:7" x14ac:dyDescent="0.25">
      <c r="A74" s="39">
        <v>24</v>
      </c>
      <c r="B74" s="55" t="s">
        <v>204</v>
      </c>
      <c r="C74" s="33">
        <f>SUM(C75:C80)</f>
        <v>768780737.60000002</v>
      </c>
      <c r="D74" s="33">
        <f>SUM(D75:D80)</f>
        <v>1082421350.27</v>
      </c>
      <c r="E74" s="34">
        <f>C74-D74</f>
        <v>-313640612.66999996</v>
      </c>
      <c r="F74" s="2">
        <f t="shared" si="8"/>
        <v>-28.975833910867081</v>
      </c>
    </row>
    <row r="75" spans="1:7" ht="30" x14ac:dyDescent="0.25">
      <c r="A75" s="24">
        <v>2401</v>
      </c>
      <c r="B75" s="25" t="s">
        <v>295</v>
      </c>
      <c r="C75" s="56">
        <v>354324020.31</v>
      </c>
      <c r="D75" s="56">
        <v>889467695</v>
      </c>
      <c r="E75" s="56">
        <f t="shared" ref="E75:E80" si="9">C75-D75</f>
        <v>-535143674.69</v>
      </c>
      <c r="F75" s="2">
        <f t="shared" si="8"/>
        <v>-60.164486883360055</v>
      </c>
    </row>
    <row r="76" spans="1:7" ht="30" x14ac:dyDescent="0.25">
      <c r="A76" s="24">
        <v>2407</v>
      </c>
      <c r="B76" s="25" t="s">
        <v>296</v>
      </c>
      <c r="C76" s="37">
        <v>18786697.530000001</v>
      </c>
      <c r="D76" s="37">
        <v>7340164.5300000003</v>
      </c>
      <c r="E76" s="37">
        <f t="shared" si="9"/>
        <v>11446533</v>
      </c>
      <c r="F76" s="2">
        <f t="shared" si="8"/>
        <v>155.94382051269903</v>
      </c>
    </row>
    <row r="77" spans="1:7" x14ac:dyDescent="0.25">
      <c r="A77" s="24">
        <v>2424</v>
      </c>
      <c r="B77" s="25" t="s">
        <v>297</v>
      </c>
      <c r="C77" s="37">
        <v>26733743</v>
      </c>
      <c r="D77" s="37">
        <v>25434001</v>
      </c>
      <c r="E77" s="36">
        <f t="shared" si="9"/>
        <v>1299742</v>
      </c>
      <c r="F77" s="2">
        <f t="shared" si="8"/>
        <v>5.1102537897989322</v>
      </c>
    </row>
    <row r="78" spans="1:7" ht="30" x14ac:dyDescent="0.25">
      <c r="A78" s="24">
        <v>2436</v>
      </c>
      <c r="B78" s="25" t="s">
        <v>298</v>
      </c>
      <c r="C78" s="37">
        <v>18632278.170000002</v>
      </c>
      <c r="D78" s="37">
        <v>11357960.08</v>
      </c>
      <c r="E78" s="36">
        <f t="shared" si="9"/>
        <v>7274318.0900000017</v>
      </c>
      <c r="F78" s="2">
        <f t="shared" si="8"/>
        <v>64.045990994537846</v>
      </c>
    </row>
    <row r="79" spans="1:7" x14ac:dyDescent="0.25">
      <c r="A79" s="24">
        <v>2460</v>
      </c>
      <c r="B79" s="25" t="s">
        <v>299</v>
      </c>
      <c r="C79" s="37">
        <v>181220429</v>
      </c>
      <c r="D79" s="37">
        <v>0</v>
      </c>
      <c r="E79" s="36">
        <f t="shared" si="9"/>
        <v>181220429</v>
      </c>
      <c r="F79" s="2"/>
    </row>
    <row r="80" spans="1:7" ht="30" x14ac:dyDescent="0.25">
      <c r="A80" s="24">
        <v>2490</v>
      </c>
      <c r="B80" s="25" t="s">
        <v>300</v>
      </c>
      <c r="C80" s="37">
        <v>169083569.59</v>
      </c>
      <c r="D80" s="37">
        <v>148821529.66</v>
      </c>
      <c r="E80" s="36">
        <f t="shared" si="9"/>
        <v>20262039.930000007</v>
      </c>
      <c r="F80" s="2">
        <f>(C80*100)/D80-100</f>
        <v>13.614992384697956</v>
      </c>
    </row>
    <row r="82" spans="1:6" ht="15.75" thickBot="1" x14ac:dyDescent="0.3"/>
    <row r="83" spans="1:6" ht="29.25" customHeight="1" thickBot="1" x14ac:dyDescent="0.3">
      <c r="A83" s="7" t="s">
        <v>241</v>
      </c>
      <c r="B83" s="8" t="s">
        <v>205</v>
      </c>
      <c r="C83" s="9">
        <v>2021</v>
      </c>
      <c r="D83" s="9">
        <v>2020</v>
      </c>
      <c r="E83" s="10" t="s">
        <v>203</v>
      </c>
    </row>
    <row r="84" spans="1:6" ht="21" x14ac:dyDescent="0.25">
      <c r="A84" s="11">
        <v>240102</v>
      </c>
      <c r="B84" s="12" t="s">
        <v>301</v>
      </c>
      <c r="C84" s="13">
        <f>SUM(C85:C98)</f>
        <v>346656351.31</v>
      </c>
      <c r="D84" s="13">
        <f>SUM(D85:D98)</f>
        <v>881800026.30999994</v>
      </c>
      <c r="E84" s="14">
        <f>C84-D84</f>
        <v>-535143674.99999994</v>
      </c>
      <c r="F84" s="2">
        <f>(C84*100)/D84-100</f>
        <v>-60.68764561500118</v>
      </c>
    </row>
    <row r="85" spans="1:6" ht="21" x14ac:dyDescent="0.25">
      <c r="A85" s="15">
        <v>24010201</v>
      </c>
      <c r="B85" s="4" t="s">
        <v>235</v>
      </c>
      <c r="C85" s="16">
        <v>22249515.780000001</v>
      </c>
      <c r="D85" s="17">
        <v>22249515.780000001</v>
      </c>
      <c r="E85" s="18">
        <f t="shared" ref="E85:E100" si="10">C85-D85</f>
        <v>0</v>
      </c>
      <c r="F85" s="2">
        <f t="shared" ref="F85:F153" si="11">(C85*100)/D85-100</f>
        <v>0</v>
      </c>
    </row>
    <row r="86" spans="1:6" ht="21" x14ac:dyDescent="0.25">
      <c r="A86" s="15">
        <v>24010203</v>
      </c>
      <c r="B86" s="4" t="s">
        <v>302</v>
      </c>
      <c r="C86" s="16">
        <v>15100267.039999999</v>
      </c>
      <c r="D86" s="17">
        <v>189011807.03999999</v>
      </c>
      <c r="E86" s="17">
        <f t="shared" si="10"/>
        <v>-173911540</v>
      </c>
      <c r="F86" s="2">
        <f t="shared" si="11"/>
        <v>-92.010939805043833</v>
      </c>
    </row>
    <row r="87" spans="1:6" ht="21" x14ac:dyDescent="0.25">
      <c r="A87" s="15">
        <v>24010205</v>
      </c>
      <c r="B87" s="4" t="s">
        <v>303</v>
      </c>
      <c r="C87" s="16">
        <v>3516103</v>
      </c>
      <c r="D87" s="17">
        <v>173946095</v>
      </c>
      <c r="E87" s="17">
        <f t="shared" si="10"/>
        <v>-170429992</v>
      </c>
      <c r="F87" s="2">
        <f t="shared" si="11"/>
        <v>-97.978624929751945</v>
      </c>
    </row>
    <row r="88" spans="1:6" ht="21" x14ac:dyDescent="0.25">
      <c r="A88" s="15">
        <v>24010206</v>
      </c>
      <c r="B88" s="4" t="s">
        <v>304</v>
      </c>
      <c r="C88" s="16">
        <v>0</v>
      </c>
      <c r="D88" s="17">
        <v>0</v>
      </c>
      <c r="E88" s="17">
        <v>0</v>
      </c>
      <c r="F88" s="2">
        <v>0</v>
      </c>
    </row>
    <row r="89" spans="1:6" x14ac:dyDescent="0.25">
      <c r="A89" s="15">
        <v>24010211</v>
      </c>
      <c r="B89" s="4" t="s">
        <v>236</v>
      </c>
      <c r="C89" s="16">
        <v>8586224</v>
      </c>
      <c r="D89" s="17">
        <v>61702190</v>
      </c>
      <c r="E89" s="17">
        <f t="shared" si="10"/>
        <v>-53115966</v>
      </c>
      <c r="F89" s="2">
        <f t="shared" si="11"/>
        <v>-86.084409645751634</v>
      </c>
    </row>
    <row r="90" spans="1:6" ht="21" x14ac:dyDescent="0.25">
      <c r="A90" s="15">
        <v>24010212</v>
      </c>
      <c r="B90" s="4" t="s">
        <v>305</v>
      </c>
      <c r="C90" s="16">
        <v>13282764</v>
      </c>
      <c r="D90" s="17">
        <v>7282764</v>
      </c>
      <c r="E90" s="17">
        <f t="shared" si="10"/>
        <v>6000000</v>
      </c>
      <c r="F90" s="2">
        <f t="shared" si="11"/>
        <v>82.386302782844524</v>
      </c>
    </row>
    <row r="91" spans="1:6" x14ac:dyDescent="0.25">
      <c r="A91" s="15">
        <v>24010217</v>
      </c>
      <c r="B91" s="4" t="s">
        <v>237</v>
      </c>
      <c r="C91" s="16">
        <v>14413184.32</v>
      </c>
      <c r="D91" s="17">
        <v>14413184.32</v>
      </c>
      <c r="E91" s="18">
        <f>C91-D91</f>
        <v>0</v>
      </c>
      <c r="F91" s="2">
        <f t="shared" si="11"/>
        <v>0</v>
      </c>
    </row>
    <row r="92" spans="1:6" ht="21" x14ac:dyDescent="0.25">
      <c r="A92" s="15">
        <v>24010218</v>
      </c>
      <c r="B92" s="4" t="s">
        <v>238</v>
      </c>
      <c r="C92" s="16">
        <v>3209683.35</v>
      </c>
      <c r="D92" s="17">
        <v>3209683.35</v>
      </c>
      <c r="E92" s="18">
        <f t="shared" si="10"/>
        <v>0</v>
      </c>
      <c r="F92" s="2">
        <f t="shared" si="11"/>
        <v>0</v>
      </c>
    </row>
    <row r="93" spans="1:6" ht="21" x14ac:dyDescent="0.25">
      <c r="A93" s="15">
        <v>24010219</v>
      </c>
      <c r="B93" s="4" t="s">
        <v>239</v>
      </c>
      <c r="C93" s="16">
        <v>199266162.81999999</v>
      </c>
      <c r="D93" s="17">
        <v>200997762.81999999</v>
      </c>
      <c r="E93" s="17">
        <f t="shared" si="10"/>
        <v>-1731600</v>
      </c>
      <c r="F93" s="2">
        <f t="shared" si="11"/>
        <v>-0.8615021260464033</v>
      </c>
    </row>
    <row r="94" spans="1:6" ht="21" x14ac:dyDescent="0.25">
      <c r="A94" s="15">
        <v>24010225</v>
      </c>
      <c r="B94" s="4" t="s">
        <v>240</v>
      </c>
      <c r="C94" s="16">
        <v>58948247</v>
      </c>
      <c r="D94" s="17">
        <v>45698247</v>
      </c>
      <c r="E94" s="17">
        <f t="shared" si="10"/>
        <v>13250000</v>
      </c>
      <c r="F94" s="2">
        <f t="shared" si="11"/>
        <v>28.994547646433801</v>
      </c>
    </row>
    <row r="95" spans="1:6" ht="21" x14ac:dyDescent="0.25">
      <c r="A95" s="15">
        <v>24010227</v>
      </c>
      <c r="B95" s="4" t="s">
        <v>306</v>
      </c>
      <c r="C95" s="16">
        <v>7798881</v>
      </c>
      <c r="D95" s="17">
        <v>163003458</v>
      </c>
      <c r="E95" s="17">
        <f t="shared" si="10"/>
        <v>-155204577</v>
      </c>
      <c r="F95" s="2">
        <f t="shared" si="11"/>
        <v>-95.215511931041362</v>
      </c>
    </row>
    <row r="96" spans="1:6" ht="21" x14ac:dyDescent="0.25">
      <c r="A96" s="15">
        <v>24010228</v>
      </c>
      <c r="B96" s="4" t="s">
        <v>307</v>
      </c>
      <c r="C96" s="16">
        <v>285319</v>
      </c>
      <c r="D96" s="17">
        <v>285319</v>
      </c>
      <c r="E96" s="17">
        <f t="shared" si="10"/>
        <v>0</v>
      </c>
      <c r="F96" s="2">
        <f t="shared" si="11"/>
        <v>0</v>
      </c>
    </row>
    <row r="97" spans="1:6" x14ac:dyDescent="0.25">
      <c r="A97" s="15">
        <v>24010229</v>
      </c>
      <c r="B97" s="4" t="s">
        <v>308</v>
      </c>
      <c r="C97" s="16">
        <v>0</v>
      </c>
      <c r="D97" s="17">
        <v>0</v>
      </c>
      <c r="E97" s="18">
        <f t="shared" si="10"/>
        <v>0</v>
      </c>
      <c r="F97" s="2"/>
    </row>
    <row r="98" spans="1:6" ht="21" x14ac:dyDescent="0.25">
      <c r="A98" s="15">
        <v>24010230</v>
      </c>
      <c r="B98" s="4" t="s">
        <v>309</v>
      </c>
      <c r="C98" s="16">
        <v>0</v>
      </c>
      <c r="D98" s="17">
        <v>0</v>
      </c>
      <c r="E98" s="17">
        <f t="shared" si="10"/>
        <v>0</v>
      </c>
      <c r="F98" s="2"/>
    </row>
    <row r="99" spans="1:6" ht="21" x14ac:dyDescent="0.25">
      <c r="A99" s="15">
        <v>24010231</v>
      </c>
      <c r="B99" s="4" t="s">
        <v>310</v>
      </c>
      <c r="C99" s="16">
        <v>0</v>
      </c>
      <c r="D99" s="17">
        <v>0</v>
      </c>
      <c r="E99" s="17">
        <f t="shared" si="10"/>
        <v>0</v>
      </c>
      <c r="F99" s="2"/>
    </row>
    <row r="100" spans="1:6" ht="21" x14ac:dyDescent="0.25">
      <c r="A100" s="15">
        <v>24010232</v>
      </c>
      <c r="B100" s="4" t="s">
        <v>311</v>
      </c>
      <c r="C100" s="16">
        <v>0</v>
      </c>
      <c r="D100" s="17">
        <v>0</v>
      </c>
      <c r="E100" s="17">
        <f t="shared" si="10"/>
        <v>0</v>
      </c>
      <c r="F100" s="2"/>
    </row>
    <row r="101" spans="1:6" x14ac:dyDescent="0.25">
      <c r="F101" s="2"/>
    </row>
    <row r="102" spans="1:6" x14ac:dyDescent="0.25">
      <c r="F102" s="2"/>
    </row>
    <row r="103" spans="1:6" x14ac:dyDescent="0.25">
      <c r="F103" s="2"/>
    </row>
    <row r="104" spans="1:6" x14ac:dyDescent="0.25">
      <c r="A104" s="19" t="s">
        <v>72</v>
      </c>
      <c r="B104" s="20" t="s">
        <v>262</v>
      </c>
      <c r="C104" s="21">
        <v>2021</v>
      </c>
      <c r="D104" s="21">
        <v>2020</v>
      </c>
      <c r="E104" s="21" t="s">
        <v>263</v>
      </c>
      <c r="F104" s="2">
        <f t="shared" si="11"/>
        <v>4.9504950495048661E-2</v>
      </c>
    </row>
    <row r="105" spans="1:6" ht="15.75" x14ac:dyDescent="0.25">
      <c r="A105" s="22" t="s">
        <v>312</v>
      </c>
      <c r="B105" s="22" t="s">
        <v>313</v>
      </c>
      <c r="C105" s="23">
        <f>SUM(C106:C111)</f>
        <v>26733743</v>
      </c>
      <c r="D105" s="23">
        <f>SUM(D106:D111)</f>
        <v>25434001</v>
      </c>
      <c r="E105" s="23">
        <f>C105-D105</f>
        <v>1299742</v>
      </c>
      <c r="F105" s="2">
        <f t="shared" si="11"/>
        <v>5.1102537897989322</v>
      </c>
    </row>
    <row r="106" spans="1:6" ht="21" x14ac:dyDescent="0.25">
      <c r="A106" s="24">
        <v>242401</v>
      </c>
      <c r="B106" s="4" t="s">
        <v>314</v>
      </c>
      <c r="C106" s="17">
        <v>11848707</v>
      </c>
      <c r="D106" s="17">
        <v>8917152</v>
      </c>
      <c r="E106" s="17">
        <f t="shared" ref="E106:E111" si="12">C106-D106</f>
        <v>2931555</v>
      </c>
      <c r="F106" s="2">
        <f t="shared" si="11"/>
        <v>32.875462928073887</v>
      </c>
    </row>
    <row r="107" spans="1:6" ht="21" x14ac:dyDescent="0.25">
      <c r="A107" s="24">
        <v>242402</v>
      </c>
      <c r="B107" s="4" t="s">
        <v>315</v>
      </c>
      <c r="C107" s="17">
        <v>8738442</v>
      </c>
      <c r="D107" s="17">
        <v>6413073</v>
      </c>
      <c r="E107" s="17">
        <f t="shared" si="12"/>
        <v>2325369</v>
      </c>
      <c r="F107" s="2">
        <f t="shared" si="11"/>
        <v>36.259824268334398</v>
      </c>
    </row>
    <row r="108" spans="1:6" x14ac:dyDescent="0.25">
      <c r="A108" s="24">
        <v>242407</v>
      </c>
      <c r="B108" s="4" t="s">
        <v>316</v>
      </c>
      <c r="C108" s="17">
        <v>2892919</v>
      </c>
      <c r="D108" s="17">
        <v>7213511</v>
      </c>
      <c r="E108" s="17">
        <f t="shared" si="12"/>
        <v>-4320592</v>
      </c>
      <c r="F108" s="2">
        <f t="shared" si="11"/>
        <v>-59.895826040883556</v>
      </c>
    </row>
    <row r="109" spans="1:6" x14ac:dyDescent="0.25">
      <c r="A109" s="24">
        <v>242411</v>
      </c>
      <c r="B109" s="4" t="s">
        <v>317</v>
      </c>
      <c r="C109" s="17">
        <v>527162</v>
      </c>
      <c r="D109" s="17">
        <v>163752</v>
      </c>
      <c r="E109" s="17">
        <f t="shared" si="12"/>
        <v>363410</v>
      </c>
      <c r="F109" s="2">
        <f t="shared" si="11"/>
        <v>221.92706043284966</v>
      </c>
    </row>
    <row r="110" spans="1:6" x14ac:dyDescent="0.25">
      <c r="A110" s="24">
        <v>242412</v>
      </c>
      <c r="B110" s="4" t="s">
        <v>318</v>
      </c>
      <c r="C110" s="17">
        <v>2596300</v>
      </c>
      <c r="D110" s="17">
        <v>2596300</v>
      </c>
      <c r="E110" s="17">
        <f t="shared" si="12"/>
        <v>0</v>
      </c>
      <c r="F110" s="2">
        <f t="shared" si="11"/>
        <v>0</v>
      </c>
    </row>
    <row r="111" spans="1:6" x14ac:dyDescent="0.25">
      <c r="A111" s="24">
        <v>242490</v>
      </c>
      <c r="B111" s="25"/>
      <c r="C111" s="17">
        <v>130213</v>
      </c>
      <c r="D111" s="17">
        <v>130213</v>
      </c>
      <c r="E111" s="17">
        <f t="shared" si="12"/>
        <v>0</v>
      </c>
      <c r="F111" s="2">
        <f t="shared" si="11"/>
        <v>0</v>
      </c>
    </row>
    <row r="112" spans="1:6" x14ac:dyDescent="0.25">
      <c r="F112" s="2"/>
    </row>
    <row r="113" spans="1:6" x14ac:dyDescent="0.25">
      <c r="F113" s="2"/>
    </row>
    <row r="114" spans="1:6" x14ac:dyDescent="0.25">
      <c r="F114" s="2"/>
    </row>
    <row r="115" spans="1:6" x14ac:dyDescent="0.25">
      <c r="F115" s="2"/>
    </row>
    <row r="116" spans="1:6" x14ac:dyDescent="0.25">
      <c r="A116" s="19" t="s">
        <v>72</v>
      </c>
      <c r="B116" s="20" t="s">
        <v>262</v>
      </c>
      <c r="C116" s="21">
        <v>2021</v>
      </c>
      <c r="D116" s="21">
        <v>2020</v>
      </c>
      <c r="E116" s="21" t="s">
        <v>263</v>
      </c>
      <c r="F116" s="2"/>
    </row>
    <row r="117" spans="1:6" ht="15.75" x14ac:dyDescent="0.25">
      <c r="A117" s="22" t="s">
        <v>312</v>
      </c>
      <c r="B117" s="22" t="s">
        <v>313</v>
      </c>
      <c r="C117" s="26">
        <f>C118</f>
        <v>181220429</v>
      </c>
      <c r="D117" s="27">
        <v>0</v>
      </c>
      <c r="E117" s="26">
        <f>C117-D117</f>
        <v>181220429</v>
      </c>
      <c r="F117" s="2"/>
    </row>
    <row r="118" spans="1:6" x14ac:dyDescent="0.25">
      <c r="A118" s="24">
        <v>2460</v>
      </c>
      <c r="B118" s="4" t="s">
        <v>113</v>
      </c>
      <c r="C118" s="28">
        <f>C119</f>
        <v>181220429</v>
      </c>
      <c r="D118" s="29">
        <v>0</v>
      </c>
      <c r="E118" s="28">
        <f t="shared" ref="E118:E119" si="13">C118-D118</f>
        <v>181220429</v>
      </c>
      <c r="F118" s="2"/>
    </row>
    <row r="119" spans="1:6" ht="30" x14ac:dyDescent="0.25">
      <c r="A119" s="30">
        <v>246001</v>
      </c>
      <c r="B119" s="31" t="s">
        <v>319</v>
      </c>
      <c r="C119" s="28">
        <v>181220429</v>
      </c>
      <c r="D119" s="32">
        <v>0</v>
      </c>
      <c r="E119" s="28">
        <f t="shared" si="13"/>
        <v>181220429</v>
      </c>
      <c r="F119" s="2"/>
    </row>
    <row r="120" spans="1:6" x14ac:dyDescent="0.25">
      <c r="F120" s="2"/>
    </row>
    <row r="121" spans="1:6" x14ac:dyDescent="0.25">
      <c r="F121" s="2"/>
    </row>
    <row r="122" spans="1:6" ht="15.75" thickBot="1" x14ac:dyDescent="0.3">
      <c r="F122" s="2"/>
    </row>
    <row r="123" spans="1:6" ht="30.75" thickBot="1" x14ac:dyDescent="0.3">
      <c r="A123" s="7" t="s">
        <v>241</v>
      </c>
      <c r="B123" s="8" t="s">
        <v>205</v>
      </c>
      <c r="C123" s="9">
        <v>2021</v>
      </c>
      <c r="D123" s="9">
        <v>2020</v>
      </c>
      <c r="E123" s="10" t="s">
        <v>203</v>
      </c>
      <c r="F123" s="2"/>
    </row>
    <row r="124" spans="1:6" ht="21" x14ac:dyDescent="0.25">
      <c r="A124" s="11">
        <v>2490</v>
      </c>
      <c r="B124" s="12" t="s">
        <v>33</v>
      </c>
      <c r="C124" s="33">
        <f>SUM(C126:C132)</f>
        <v>169083568</v>
      </c>
      <c r="D124" s="33">
        <f>SUM(D126:D132)</f>
        <v>148821532</v>
      </c>
      <c r="E124" s="34">
        <f>C124-D124</f>
        <v>20262036</v>
      </c>
      <c r="F124" s="2">
        <f t="shared" si="11"/>
        <v>13.614989529875288</v>
      </c>
    </row>
    <row r="125" spans="1:6" x14ac:dyDescent="0.25">
      <c r="A125" s="15">
        <v>249027</v>
      </c>
      <c r="B125" s="4" t="s">
        <v>320</v>
      </c>
      <c r="C125" s="35"/>
      <c r="D125" s="35">
        <v>0</v>
      </c>
      <c r="E125" s="36"/>
      <c r="F125" s="2"/>
    </row>
    <row r="126" spans="1:6" x14ac:dyDescent="0.25">
      <c r="A126" s="15">
        <v>249028</v>
      </c>
      <c r="B126" s="4" t="s">
        <v>318</v>
      </c>
      <c r="C126" s="37">
        <v>553142</v>
      </c>
      <c r="D126" s="37">
        <v>0</v>
      </c>
      <c r="E126" s="36">
        <f t="shared" ref="E126:E132" si="14">C126-D126</f>
        <v>553142</v>
      </c>
      <c r="F126" s="2"/>
    </row>
    <row r="127" spans="1:6" x14ac:dyDescent="0.25">
      <c r="A127" s="15">
        <v>249050</v>
      </c>
      <c r="B127" s="4" t="s">
        <v>321</v>
      </c>
      <c r="C127" s="37">
        <v>9583117</v>
      </c>
      <c r="D127" s="37">
        <v>8150317</v>
      </c>
      <c r="E127" s="36">
        <f t="shared" si="14"/>
        <v>1432800</v>
      </c>
      <c r="F127" s="2">
        <f t="shared" si="11"/>
        <v>17.579684323934885</v>
      </c>
    </row>
    <row r="128" spans="1:6" x14ac:dyDescent="0.25">
      <c r="A128" s="15">
        <v>249051</v>
      </c>
      <c r="B128" s="4" t="s">
        <v>322</v>
      </c>
      <c r="C128" s="37">
        <v>5916113</v>
      </c>
      <c r="D128" s="37">
        <v>8066959</v>
      </c>
      <c r="E128" s="36">
        <f t="shared" si="14"/>
        <v>-2150846</v>
      </c>
      <c r="F128" s="2">
        <f t="shared" si="11"/>
        <v>-26.66241392822252</v>
      </c>
    </row>
    <row r="129" spans="1:9" ht="21" x14ac:dyDescent="0.25">
      <c r="A129" s="15">
        <v>249054</v>
      </c>
      <c r="B129" s="4" t="s">
        <v>323</v>
      </c>
      <c r="C129" s="37">
        <v>36367641</v>
      </c>
      <c r="D129" s="37">
        <v>24307641</v>
      </c>
      <c r="E129" s="36">
        <f t="shared" si="14"/>
        <v>12060000</v>
      </c>
      <c r="F129" s="2">
        <f t="shared" si="11"/>
        <v>49.614028773915152</v>
      </c>
    </row>
    <row r="130" spans="1:9" ht="21" x14ac:dyDescent="0.25">
      <c r="A130" s="15">
        <v>249055</v>
      </c>
      <c r="B130" s="4" t="s">
        <v>324</v>
      </c>
      <c r="C130" s="37">
        <v>2268266</v>
      </c>
      <c r="D130" s="37">
        <v>9274466</v>
      </c>
      <c r="E130" s="36">
        <f t="shared" si="14"/>
        <v>-7006200</v>
      </c>
      <c r="F130" s="2">
        <f t="shared" si="11"/>
        <v>-75.542893790327128</v>
      </c>
    </row>
    <row r="131" spans="1:9" x14ac:dyDescent="0.25">
      <c r="A131" s="15">
        <v>249058</v>
      </c>
      <c r="B131" s="4" t="s">
        <v>325</v>
      </c>
      <c r="C131" s="37">
        <v>1533564</v>
      </c>
      <c r="D131" s="37">
        <v>1533564</v>
      </c>
      <c r="E131" s="36">
        <f t="shared" si="14"/>
        <v>0</v>
      </c>
      <c r="F131" s="2">
        <f t="shared" si="11"/>
        <v>0</v>
      </c>
    </row>
    <row r="132" spans="1:9" x14ac:dyDescent="0.25">
      <c r="A132" s="15">
        <v>249090</v>
      </c>
      <c r="B132" s="4" t="s">
        <v>114</v>
      </c>
      <c r="C132" s="37">
        <v>112861725</v>
      </c>
      <c r="D132" s="37">
        <v>97488585</v>
      </c>
      <c r="E132" s="36">
        <f t="shared" si="14"/>
        <v>15373140</v>
      </c>
      <c r="F132" s="2">
        <f t="shared" si="11"/>
        <v>15.769169282742183</v>
      </c>
    </row>
    <row r="133" spans="1:9" ht="15.75" thickBot="1" x14ac:dyDescent="0.3">
      <c r="F133" s="2" t="e">
        <f t="shared" si="11"/>
        <v>#DIV/0!</v>
      </c>
    </row>
    <row r="134" spans="1:9" ht="30.75" thickBot="1" x14ac:dyDescent="0.3">
      <c r="A134" s="7" t="s">
        <v>241</v>
      </c>
      <c r="B134" s="8" t="s">
        <v>205</v>
      </c>
      <c r="C134" s="9">
        <v>2021</v>
      </c>
      <c r="D134" s="9">
        <v>2020</v>
      </c>
      <c r="E134" s="10" t="s">
        <v>203</v>
      </c>
      <c r="F134" s="2"/>
    </row>
    <row r="135" spans="1:9" ht="30" x14ac:dyDescent="0.25">
      <c r="A135" s="39">
        <v>25</v>
      </c>
      <c r="B135" s="40" t="s">
        <v>115</v>
      </c>
      <c r="C135" s="33">
        <f>+C136</f>
        <v>520744449</v>
      </c>
      <c r="D135" s="33">
        <f>+D136</f>
        <v>478802421</v>
      </c>
      <c r="E135" s="41">
        <f>C135-D135</f>
        <v>41942028</v>
      </c>
      <c r="F135" s="2">
        <f t="shared" si="11"/>
        <v>8.7597777622765989</v>
      </c>
    </row>
    <row r="136" spans="1:9" ht="45" x14ac:dyDescent="0.25">
      <c r="A136" s="42">
        <v>2511</v>
      </c>
      <c r="B136" s="25" t="s">
        <v>326</v>
      </c>
      <c r="C136" s="43">
        <v>520744449</v>
      </c>
      <c r="D136" s="43">
        <v>478802421</v>
      </c>
      <c r="E136" s="45">
        <f t="shared" ref="E136" si="15">C136-D136</f>
        <v>41942028</v>
      </c>
      <c r="F136" s="2">
        <f t="shared" si="11"/>
        <v>8.7597777622765989</v>
      </c>
    </row>
    <row r="137" spans="1:9" x14ac:dyDescent="0.25">
      <c r="F137" s="2"/>
    </row>
    <row r="138" spans="1:9" x14ac:dyDescent="0.25">
      <c r="F138" s="2"/>
    </row>
    <row r="139" spans="1:9" ht="15.75" thickBot="1" x14ac:dyDescent="0.3">
      <c r="F139" s="2"/>
    </row>
    <row r="140" spans="1:9" ht="30.75" thickBot="1" x14ac:dyDescent="0.3">
      <c r="A140" s="7" t="s">
        <v>241</v>
      </c>
      <c r="B140" s="8" t="s">
        <v>205</v>
      </c>
      <c r="C140" s="9">
        <v>2021</v>
      </c>
      <c r="D140" s="9">
        <v>2020</v>
      </c>
      <c r="E140" s="10" t="s">
        <v>203</v>
      </c>
      <c r="F140" s="2">
        <f t="shared" si="11"/>
        <v>4.9504950495048661E-2</v>
      </c>
    </row>
    <row r="141" spans="1:9" ht="30" x14ac:dyDescent="0.25">
      <c r="A141" s="39">
        <v>25</v>
      </c>
      <c r="B141" s="40" t="s">
        <v>115</v>
      </c>
      <c r="C141" s="33">
        <v>428311828</v>
      </c>
      <c r="D141" s="33">
        <f>SUM(D142:D154)</f>
        <v>478802421</v>
      </c>
      <c r="E141" s="41">
        <f>C141-D141</f>
        <v>-50490593</v>
      </c>
      <c r="F141" s="2">
        <f t="shared" si="11"/>
        <v>-10.545183312680038</v>
      </c>
      <c r="I141" s="72"/>
    </row>
    <row r="142" spans="1:9" ht="45" x14ac:dyDescent="0.25">
      <c r="A142" s="42">
        <v>2511</v>
      </c>
      <c r="B142" s="25" t="s">
        <v>326</v>
      </c>
      <c r="C142" s="43">
        <v>0</v>
      </c>
      <c r="D142" s="44">
        <v>0</v>
      </c>
      <c r="E142" s="45">
        <f t="shared" ref="E142:E154" si="16">C142-D142</f>
        <v>0</v>
      </c>
      <c r="F142" s="2"/>
      <c r="I142" s="73"/>
    </row>
    <row r="143" spans="1:9" ht="15.75" x14ac:dyDescent="0.25">
      <c r="A143" s="24">
        <v>251101</v>
      </c>
      <c r="B143" s="25" t="s">
        <v>327</v>
      </c>
      <c r="C143" s="37">
        <v>0</v>
      </c>
      <c r="D143" s="38">
        <v>0</v>
      </c>
      <c r="E143" s="36">
        <f t="shared" si="16"/>
        <v>0</v>
      </c>
      <c r="F143" s="2"/>
      <c r="I143" s="73"/>
    </row>
    <row r="144" spans="1:9" x14ac:dyDescent="0.25">
      <c r="A144" s="24">
        <v>251102</v>
      </c>
      <c r="B144" s="25" t="s">
        <v>223</v>
      </c>
      <c r="C144" s="37">
        <v>55127742</v>
      </c>
      <c r="D144" s="37">
        <v>50001621</v>
      </c>
      <c r="E144" s="36">
        <f t="shared" si="16"/>
        <v>5126121</v>
      </c>
      <c r="F144" s="2">
        <f t="shared" si="11"/>
        <v>10.251909633089696</v>
      </c>
    </row>
    <row r="145" spans="1:6" x14ac:dyDescent="0.25">
      <c r="A145" s="24">
        <v>251103</v>
      </c>
      <c r="B145" s="25" t="s">
        <v>328</v>
      </c>
      <c r="C145" s="37">
        <v>6628919</v>
      </c>
      <c r="D145" s="37">
        <v>6188005</v>
      </c>
      <c r="E145" s="36">
        <f t="shared" si="16"/>
        <v>440914</v>
      </c>
      <c r="F145" s="2">
        <f t="shared" si="11"/>
        <v>7.1253012885412943</v>
      </c>
    </row>
    <row r="146" spans="1:6" x14ac:dyDescent="0.25">
      <c r="A146" s="24">
        <v>251104</v>
      </c>
      <c r="B146" s="25" t="s">
        <v>224</v>
      </c>
      <c r="C146" s="37">
        <v>122446869</v>
      </c>
      <c r="D146" s="37">
        <v>112260120</v>
      </c>
      <c r="E146" s="36">
        <f t="shared" si="16"/>
        <v>10186749</v>
      </c>
      <c r="F146" s="2">
        <f t="shared" si="11"/>
        <v>9.0742366924247051</v>
      </c>
    </row>
    <row r="147" spans="1:6" x14ac:dyDescent="0.25">
      <c r="A147" s="24">
        <v>251105</v>
      </c>
      <c r="B147" s="25" t="s">
        <v>329</v>
      </c>
      <c r="C147" s="37">
        <v>111908241</v>
      </c>
      <c r="D147" s="37">
        <v>110203227</v>
      </c>
      <c r="E147" s="36">
        <f t="shared" si="16"/>
        <v>1705014</v>
      </c>
      <c r="F147" s="2">
        <f t="shared" si="11"/>
        <v>1.5471543315151735</v>
      </c>
    </row>
    <row r="148" spans="1:6" x14ac:dyDescent="0.25">
      <c r="A148" s="24">
        <v>251106</v>
      </c>
      <c r="B148" s="25" t="s">
        <v>232</v>
      </c>
      <c r="C148" s="37">
        <v>6927499</v>
      </c>
      <c r="D148" s="37">
        <v>56181196</v>
      </c>
      <c r="E148" s="36">
        <f t="shared" si="16"/>
        <v>-49253697</v>
      </c>
      <c r="F148" s="2">
        <f t="shared" si="11"/>
        <v>-87.669363606997621</v>
      </c>
    </row>
    <row r="149" spans="1:6" x14ac:dyDescent="0.25">
      <c r="A149" s="24">
        <v>251107</v>
      </c>
      <c r="B149" s="25" t="s">
        <v>225</v>
      </c>
      <c r="C149" s="37">
        <v>59821588</v>
      </c>
      <c r="D149" s="28">
        <v>51651928</v>
      </c>
      <c r="E149" s="36">
        <f t="shared" si="16"/>
        <v>8169660</v>
      </c>
      <c r="F149" s="2">
        <f t="shared" si="11"/>
        <v>15.816757120857133</v>
      </c>
    </row>
    <row r="150" spans="1:6" x14ac:dyDescent="0.25">
      <c r="A150" s="24">
        <v>251109</v>
      </c>
      <c r="B150" s="25" t="s">
        <v>226</v>
      </c>
      <c r="C150" s="28">
        <v>101148003</v>
      </c>
      <c r="D150" s="28">
        <v>38211425</v>
      </c>
      <c r="E150" s="36">
        <f t="shared" si="16"/>
        <v>62936578</v>
      </c>
      <c r="F150" s="2">
        <f t="shared" si="11"/>
        <v>164.70617884572482</v>
      </c>
    </row>
    <row r="151" spans="1:6" ht="30" x14ac:dyDescent="0.25">
      <c r="A151" s="24">
        <v>251111</v>
      </c>
      <c r="B151" s="25" t="s">
        <v>330</v>
      </c>
      <c r="C151" s="28">
        <v>5942545</v>
      </c>
      <c r="D151" s="28">
        <v>4778045</v>
      </c>
      <c r="E151" s="36">
        <f t="shared" si="16"/>
        <v>1164500</v>
      </c>
      <c r="F151" s="2">
        <f t="shared" si="11"/>
        <v>24.371892688327549</v>
      </c>
    </row>
    <row r="152" spans="1:6" ht="30" x14ac:dyDescent="0.25">
      <c r="A152" s="24">
        <v>251122</v>
      </c>
      <c r="B152" s="25" t="s">
        <v>331</v>
      </c>
      <c r="C152" s="28">
        <v>17639753</v>
      </c>
      <c r="D152" s="28">
        <v>29792966</v>
      </c>
      <c r="E152" s="36">
        <f t="shared" si="16"/>
        <v>-12153213</v>
      </c>
      <c r="F152" s="2">
        <f t="shared" si="11"/>
        <v>-40.792222566897166</v>
      </c>
    </row>
    <row r="153" spans="1:6" ht="45" x14ac:dyDescent="0.25">
      <c r="A153" s="24">
        <v>251123</v>
      </c>
      <c r="B153" s="25" t="s">
        <v>233</v>
      </c>
      <c r="C153" s="28">
        <v>27359190</v>
      </c>
      <c r="D153" s="28">
        <v>13335654</v>
      </c>
      <c r="E153" s="36">
        <f t="shared" si="16"/>
        <v>14023536</v>
      </c>
      <c r="F153" s="2">
        <f t="shared" si="11"/>
        <v>105.1582172122942</v>
      </c>
    </row>
    <row r="154" spans="1:6" ht="32.25" customHeight="1" x14ac:dyDescent="0.25">
      <c r="A154" s="24">
        <v>251124</v>
      </c>
      <c r="B154" s="31" t="s">
        <v>234</v>
      </c>
      <c r="C154" s="28">
        <v>5794100</v>
      </c>
      <c r="D154" s="28">
        <v>6198234</v>
      </c>
      <c r="E154" s="36">
        <f t="shared" si="16"/>
        <v>-404134</v>
      </c>
      <c r="F154" s="2">
        <f t="shared" ref="F154:F175" si="17">(C154*100)/D154-100</f>
        <v>-6.5201475129851474</v>
      </c>
    </row>
    <row r="155" spans="1:6" x14ac:dyDescent="0.25">
      <c r="F155" s="2"/>
    </row>
    <row r="156" spans="1:6" ht="15.75" thickBot="1" x14ac:dyDescent="0.3">
      <c r="F156" s="2" t="e">
        <f t="shared" si="17"/>
        <v>#DIV/0!</v>
      </c>
    </row>
    <row r="157" spans="1:6" ht="15.75" thickBot="1" x14ac:dyDescent="0.3">
      <c r="A157" s="7" t="s">
        <v>72</v>
      </c>
      <c r="B157" s="8" t="s">
        <v>262</v>
      </c>
      <c r="C157" s="9">
        <v>2021</v>
      </c>
      <c r="D157" s="9">
        <v>2020</v>
      </c>
      <c r="E157" s="10" t="s">
        <v>263</v>
      </c>
      <c r="F157" s="2">
        <f t="shared" si="17"/>
        <v>4.9504950495048661E-2</v>
      </c>
    </row>
    <row r="158" spans="1:6" ht="30" x14ac:dyDescent="0.25">
      <c r="A158" s="58">
        <v>25</v>
      </c>
      <c r="B158" s="59" t="s">
        <v>115</v>
      </c>
      <c r="C158" s="60">
        <v>428311828</v>
      </c>
      <c r="D158" s="60">
        <v>484083955</v>
      </c>
      <c r="E158" s="61">
        <f t="shared" ref="E158:E159" si="18">C158-D158</f>
        <v>-55772127</v>
      </c>
      <c r="F158" s="2">
        <f t="shared" si="17"/>
        <v>-11.521168265120451</v>
      </c>
    </row>
    <row r="159" spans="1:6" ht="45" x14ac:dyDescent="0.25">
      <c r="A159" s="51">
        <v>2511</v>
      </c>
      <c r="B159" s="52" t="s">
        <v>34</v>
      </c>
      <c r="C159" s="53">
        <v>428311828</v>
      </c>
      <c r="D159" s="53">
        <v>484083955</v>
      </c>
      <c r="E159" s="54">
        <f t="shared" si="18"/>
        <v>-55772127</v>
      </c>
      <c r="F159" s="2">
        <f t="shared" si="17"/>
        <v>-11.521168265120451</v>
      </c>
    </row>
    <row r="160" spans="1:6" x14ac:dyDescent="0.25">
      <c r="F160" s="2" t="e">
        <f t="shared" si="17"/>
        <v>#DIV/0!</v>
      </c>
    </row>
    <row r="161" spans="1:6" ht="15.75" thickBot="1" x14ac:dyDescent="0.3">
      <c r="F161" s="2" t="e">
        <f t="shared" si="17"/>
        <v>#DIV/0!</v>
      </c>
    </row>
    <row r="162" spans="1:6" ht="30.75" thickBot="1" x14ac:dyDescent="0.3">
      <c r="A162" s="7" t="s">
        <v>241</v>
      </c>
      <c r="B162" s="8" t="s">
        <v>205</v>
      </c>
      <c r="C162" s="9">
        <v>2021</v>
      </c>
      <c r="D162" s="9">
        <v>2020</v>
      </c>
      <c r="E162" s="10" t="s">
        <v>203</v>
      </c>
      <c r="F162" s="2">
        <f t="shared" si="17"/>
        <v>4.9504950495048661E-2</v>
      </c>
    </row>
    <row r="163" spans="1:6" x14ac:dyDescent="0.25">
      <c r="A163" s="11">
        <v>83</v>
      </c>
      <c r="B163" s="12" t="s">
        <v>332</v>
      </c>
      <c r="C163" s="33">
        <f>C164+C165+C166</f>
        <v>177670589</v>
      </c>
      <c r="D163" s="33">
        <f>+D164+D165+D166</f>
        <v>177670589</v>
      </c>
      <c r="E163" s="34">
        <f>C163-D163</f>
        <v>0</v>
      </c>
      <c r="F163" s="2">
        <f t="shared" si="17"/>
        <v>0</v>
      </c>
    </row>
    <row r="164" spans="1:6" x14ac:dyDescent="0.25">
      <c r="A164" s="15">
        <v>8315</v>
      </c>
      <c r="B164" s="4" t="s">
        <v>333</v>
      </c>
      <c r="C164" s="35">
        <v>145099130</v>
      </c>
      <c r="D164" s="35">
        <v>145099130</v>
      </c>
      <c r="E164" s="36"/>
      <c r="F164" s="2">
        <f t="shared" si="17"/>
        <v>0</v>
      </c>
    </row>
    <row r="165" spans="1:6" ht="21" x14ac:dyDescent="0.25">
      <c r="A165" s="15">
        <v>8361</v>
      </c>
      <c r="B165" s="4" t="s">
        <v>334</v>
      </c>
      <c r="C165" s="37">
        <v>2098259</v>
      </c>
      <c r="D165" s="37">
        <v>2098259</v>
      </c>
      <c r="E165" s="36">
        <f t="shared" ref="E165:E168" si="19">C165-D165</f>
        <v>0</v>
      </c>
      <c r="F165" s="2">
        <f t="shared" si="17"/>
        <v>0</v>
      </c>
    </row>
    <row r="166" spans="1:6" ht="21" x14ac:dyDescent="0.25">
      <c r="A166" s="15">
        <v>8390</v>
      </c>
      <c r="B166" s="4" t="s">
        <v>335</v>
      </c>
      <c r="C166" s="37">
        <v>30473200</v>
      </c>
      <c r="D166" s="37">
        <v>30473200</v>
      </c>
      <c r="E166" s="36">
        <f t="shared" si="19"/>
        <v>0</v>
      </c>
      <c r="F166" s="2">
        <f t="shared" si="17"/>
        <v>0</v>
      </c>
    </row>
    <row r="167" spans="1:6" s="1" customFormat="1" ht="21" x14ac:dyDescent="0.25">
      <c r="A167" s="62">
        <v>89</v>
      </c>
      <c r="B167" s="3" t="s">
        <v>336</v>
      </c>
      <c r="C167" s="35">
        <v>177670589</v>
      </c>
      <c r="D167" s="35">
        <v>177670589</v>
      </c>
      <c r="E167" s="48">
        <f t="shared" si="19"/>
        <v>0</v>
      </c>
      <c r="F167" s="2">
        <f t="shared" si="17"/>
        <v>0</v>
      </c>
    </row>
    <row r="168" spans="1:6" ht="21" x14ac:dyDescent="0.25">
      <c r="A168" s="15">
        <v>8915</v>
      </c>
      <c r="B168" s="4" t="s">
        <v>337</v>
      </c>
      <c r="C168" s="37">
        <v>177670589</v>
      </c>
      <c r="D168" s="37">
        <v>177670589</v>
      </c>
      <c r="E168" s="36">
        <f t="shared" si="19"/>
        <v>0</v>
      </c>
      <c r="F168" s="2">
        <f t="shared" si="17"/>
        <v>0</v>
      </c>
    </row>
    <row r="169" spans="1:6" x14ac:dyDescent="0.25">
      <c r="F169" s="2" t="e">
        <f t="shared" si="17"/>
        <v>#DIV/0!</v>
      </c>
    </row>
    <row r="170" spans="1:6" ht="15.75" thickBot="1" x14ac:dyDescent="0.3">
      <c r="F170" s="2"/>
    </row>
    <row r="171" spans="1:6" ht="30.75" thickBot="1" x14ac:dyDescent="0.3">
      <c r="A171" s="7" t="s">
        <v>241</v>
      </c>
      <c r="B171" s="8" t="s">
        <v>205</v>
      </c>
      <c r="C171" s="9">
        <v>2021</v>
      </c>
      <c r="D171" s="9">
        <v>2020</v>
      </c>
      <c r="E171" s="63" t="s">
        <v>227</v>
      </c>
      <c r="F171" s="2">
        <f t="shared" si="17"/>
        <v>4.9504950495048661E-2</v>
      </c>
    </row>
    <row r="172" spans="1:6" ht="21" x14ac:dyDescent="0.25">
      <c r="A172" s="11">
        <v>91</v>
      </c>
      <c r="B172" s="12" t="s">
        <v>64</v>
      </c>
      <c r="C172" s="33">
        <v>1249250419</v>
      </c>
      <c r="D172" s="33">
        <f>+D173</f>
        <v>2906161326.1199999</v>
      </c>
      <c r="E172" s="41">
        <f>C172-D172</f>
        <v>-1656910907.1199999</v>
      </c>
      <c r="F172" s="2">
        <f t="shared" si="17"/>
        <v>-57.013727773059749</v>
      </c>
    </row>
    <row r="173" spans="1:6" ht="31.5" x14ac:dyDescent="0.25">
      <c r="A173" s="15">
        <v>9120</v>
      </c>
      <c r="B173" s="4" t="s">
        <v>338</v>
      </c>
      <c r="C173" s="35">
        <v>1249250419.1199999</v>
      </c>
      <c r="D173" s="35">
        <v>2906161326.1199999</v>
      </c>
      <c r="E173" s="34">
        <f>C173-D173</f>
        <v>-1656910907</v>
      </c>
      <c r="F173" s="2">
        <f t="shared" si="17"/>
        <v>-57.013727768930593</v>
      </c>
    </row>
    <row r="174" spans="1:6" s="1" customFormat="1" ht="21" x14ac:dyDescent="0.25">
      <c r="A174" s="62">
        <v>99</v>
      </c>
      <c r="B174" s="3" t="s">
        <v>339</v>
      </c>
      <c r="C174" s="35">
        <v>1249250419.1199999</v>
      </c>
      <c r="D174" s="35">
        <v>2906161326.1199999</v>
      </c>
      <c r="E174" s="48">
        <f t="shared" ref="E174:E175" si="20">C174-D174</f>
        <v>-1656910907</v>
      </c>
      <c r="F174" s="2">
        <f t="shared" si="17"/>
        <v>-57.013727768930593</v>
      </c>
    </row>
    <row r="175" spans="1:6" ht="21" x14ac:dyDescent="0.25">
      <c r="A175" s="15">
        <v>9905</v>
      </c>
      <c r="B175" s="4" t="s">
        <v>64</v>
      </c>
      <c r="C175" s="37">
        <v>1249250419.1199999</v>
      </c>
      <c r="D175" s="37">
        <v>2906161326.1199999</v>
      </c>
      <c r="E175" s="36">
        <f t="shared" si="20"/>
        <v>-1656910907</v>
      </c>
      <c r="F175" s="2">
        <f t="shared" si="17"/>
        <v>-57.013727768930593</v>
      </c>
    </row>
    <row r="176" spans="1:6" ht="15.75" thickBot="1" x14ac:dyDescent="0.3">
      <c r="F176" s="2"/>
    </row>
    <row r="177" spans="1:6" ht="30.75" thickBot="1" x14ac:dyDescent="0.3">
      <c r="A177" s="7" t="s">
        <v>241</v>
      </c>
      <c r="B177" s="8" t="s">
        <v>205</v>
      </c>
      <c r="C177" s="9">
        <v>2021</v>
      </c>
      <c r="D177" s="9">
        <v>2020</v>
      </c>
      <c r="E177" s="10" t="s">
        <v>203</v>
      </c>
      <c r="F177" s="2">
        <f t="shared" ref="F177:F197" si="21">(C177*100)/D177-100</f>
        <v>4.9504950495048661E-2</v>
      </c>
    </row>
    <row r="178" spans="1:6" ht="45" x14ac:dyDescent="0.25">
      <c r="A178" s="39">
        <v>31</v>
      </c>
      <c r="B178" s="55" t="s">
        <v>120</v>
      </c>
      <c r="C178" s="33">
        <f>SUM(C179,C180,C181)</f>
        <v>7184201344.25</v>
      </c>
      <c r="D178" s="33">
        <f>SUM(D179,D180,D181)</f>
        <v>4897142268.9799995</v>
      </c>
      <c r="E178" s="41">
        <f>C178-D178</f>
        <v>2287059075.2700005</v>
      </c>
      <c r="F178" s="2">
        <f t="shared" si="21"/>
        <v>46.701912046887713</v>
      </c>
    </row>
    <row r="179" spans="1:6" x14ac:dyDescent="0.25">
      <c r="A179" s="24">
        <v>3105</v>
      </c>
      <c r="B179" s="25" t="s">
        <v>121</v>
      </c>
      <c r="C179" s="56">
        <v>4784926258.4099998</v>
      </c>
      <c r="D179" s="56">
        <v>4784926258.4099998</v>
      </c>
      <c r="E179" s="64">
        <f t="shared" ref="E179:E181" si="22">C179-D179</f>
        <v>0</v>
      </c>
      <c r="F179" s="2">
        <f t="shared" si="21"/>
        <v>0</v>
      </c>
    </row>
    <row r="180" spans="1:6" ht="30" x14ac:dyDescent="0.25">
      <c r="A180" s="24">
        <v>3109</v>
      </c>
      <c r="B180" s="25" t="s">
        <v>340</v>
      </c>
      <c r="C180" s="37">
        <v>2218996708.5100002</v>
      </c>
      <c r="D180" s="37">
        <v>-1680198731.76</v>
      </c>
      <c r="E180" s="37">
        <f t="shared" si="22"/>
        <v>3899195440.2700005</v>
      </c>
      <c r="F180" s="2">
        <f t="shared" si="21"/>
        <v>-232.06751478651648</v>
      </c>
    </row>
    <row r="181" spans="1:6" ht="30" x14ac:dyDescent="0.25">
      <c r="A181" s="24">
        <v>3110</v>
      </c>
      <c r="B181" s="25" t="s">
        <v>341</v>
      </c>
      <c r="C181" s="37">
        <v>180278377.33000001</v>
      </c>
      <c r="D181" s="37">
        <v>1792414742.3299999</v>
      </c>
      <c r="E181" s="36">
        <f t="shared" si="22"/>
        <v>-1612136365</v>
      </c>
      <c r="F181" s="2">
        <f t="shared" si="21"/>
        <v>-89.942150492711747</v>
      </c>
    </row>
    <row r="182" spans="1:6" x14ac:dyDescent="0.25">
      <c r="F182" s="2"/>
    </row>
    <row r="183" spans="1:6" ht="15.75" thickBot="1" x14ac:dyDescent="0.3">
      <c r="F183" s="2"/>
    </row>
    <row r="184" spans="1:6" ht="30.75" thickBot="1" x14ac:dyDescent="0.3">
      <c r="A184" s="7" t="s">
        <v>241</v>
      </c>
      <c r="B184" s="8" t="s">
        <v>205</v>
      </c>
      <c r="C184" s="9">
        <v>2021</v>
      </c>
      <c r="D184" s="9">
        <v>2020</v>
      </c>
      <c r="E184" s="63" t="s">
        <v>227</v>
      </c>
      <c r="F184" s="2">
        <f t="shared" si="21"/>
        <v>4.9504950495048661E-2</v>
      </c>
    </row>
    <row r="185" spans="1:6" x14ac:dyDescent="0.25">
      <c r="A185" s="11">
        <v>4</v>
      </c>
      <c r="B185" s="65" t="s">
        <v>228</v>
      </c>
      <c r="C185" s="33">
        <f>+C186+C187+C188</f>
        <v>2507780399.5799999</v>
      </c>
      <c r="D185" s="33">
        <f>+D186+D187+D188</f>
        <v>3461801841.3299999</v>
      </c>
      <c r="E185" s="41">
        <f>C185-D185</f>
        <v>-954021441.75</v>
      </c>
      <c r="F185" s="2">
        <f t="shared" si="21"/>
        <v>-27.558522569375938</v>
      </c>
    </row>
    <row r="186" spans="1:6" x14ac:dyDescent="0.25">
      <c r="A186" s="15">
        <v>41</v>
      </c>
      <c r="B186" s="25" t="s">
        <v>229</v>
      </c>
      <c r="C186" s="37">
        <v>402585532</v>
      </c>
      <c r="D186" s="37">
        <v>287379040</v>
      </c>
      <c r="E186" s="34">
        <f>C186-D186</f>
        <v>115206492</v>
      </c>
      <c r="F186" s="2">
        <f t="shared" si="21"/>
        <v>40.088689836252485</v>
      </c>
    </row>
    <row r="187" spans="1:6" ht="30" x14ac:dyDescent="0.25">
      <c r="A187" s="15">
        <v>44</v>
      </c>
      <c r="B187" s="25" t="s">
        <v>230</v>
      </c>
      <c r="C187" s="37">
        <v>2082553259</v>
      </c>
      <c r="D187" s="37">
        <v>3124120690</v>
      </c>
      <c r="E187" s="36">
        <f t="shared" ref="E187:E188" si="23">C187-D187</f>
        <v>-1041567431</v>
      </c>
      <c r="F187" s="2">
        <f t="shared" si="21"/>
        <v>-33.339538844768512</v>
      </c>
    </row>
    <row r="188" spans="1:6" x14ac:dyDescent="0.25">
      <c r="A188" s="15">
        <v>48</v>
      </c>
      <c r="B188" s="25" t="s">
        <v>231</v>
      </c>
      <c r="C188" s="37">
        <v>22641608.579999998</v>
      </c>
      <c r="D188" s="37">
        <v>50302111.329999998</v>
      </c>
      <c r="E188" s="36">
        <f t="shared" si="23"/>
        <v>-27660502.75</v>
      </c>
      <c r="F188" s="2">
        <f t="shared" si="21"/>
        <v>-54.988751005970947</v>
      </c>
    </row>
    <row r="189" spans="1:6" ht="15.75" thickBot="1" x14ac:dyDescent="0.3">
      <c r="A189" s="74"/>
      <c r="B189" s="75"/>
      <c r="C189" s="76"/>
      <c r="D189" s="76"/>
      <c r="E189" s="77"/>
      <c r="F189" s="2"/>
    </row>
    <row r="190" spans="1:6" ht="30.75" thickBot="1" x14ac:dyDescent="0.3">
      <c r="A190" s="7" t="s">
        <v>241</v>
      </c>
      <c r="B190" s="8" t="s">
        <v>205</v>
      </c>
      <c r="C190" s="9">
        <v>2021</v>
      </c>
      <c r="D190" s="9">
        <v>2020</v>
      </c>
      <c r="E190" s="63" t="s">
        <v>227</v>
      </c>
      <c r="F190" s="2"/>
    </row>
    <row r="191" spans="1:6" x14ac:dyDescent="0.25">
      <c r="A191" s="66">
        <v>41</v>
      </c>
      <c r="B191" s="66" t="s">
        <v>342</v>
      </c>
      <c r="C191" s="67">
        <f>+C192+C193+C194</f>
        <v>2507780399.5799999</v>
      </c>
      <c r="D191" s="67">
        <f>+D192+D193+D194</f>
        <v>3461801841.3299999</v>
      </c>
      <c r="E191" s="34">
        <f>C191-D191</f>
        <v>-954021441.75</v>
      </c>
      <c r="F191" s="2">
        <f t="shared" ref="F191:F194" si="24">(C191*100)/D191-100</f>
        <v>-27.558522569375938</v>
      </c>
    </row>
    <row r="192" spans="1:6" ht="30" x14ac:dyDescent="0.25">
      <c r="A192" s="15" t="s">
        <v>343</v>
      </c>
      <c r="B192" s="25" t="s">
        <v>344</v>
      </c>
      <c r="C192" s="37">
        <v>402585532</v>
      </c>
      <c r="D192" s="37">
        <v>287379040</v>
      </c>
      <c r="E192" s="34">
        <f>C192-D192</f>
        <v>115206492</v>
      </c>
      <c r="F192" s="2">
        <f t="shared" si="24"/>
        <v>40.088689836252485</v>
      </c>
    </row>
    <row r="193" spans="1:6" x14ac:dyDescent="0.25">
      <c r="A193" s="15">
        <v>44</v>
      </c>
      <c r="B193" s="25" t="s">
        <v>345</v>
      </c>
      <c r="C193" s="37">
        <v>2082553259</v>
      </c>
      <c r="D193" s="37">
        <v>3124120690</v>
      </c>
      <c r="E193" s="36">
        <f t="shared" ref="E193:E194" si="25">C193-D193</f>
        <v>-1041567431</v>
      </c>
      <c r="F193" s="2">
        <f t="shared" si="24"/>
        <v>-33.339538844768512</v>
      </c>
    </row>
    <row r="194" spans="1:6" x14ac:dyDescent="0.25">
      <c r="A194" s="15" t="s">
        <v>346</v>
      </c>
      <c r="B194" s="25" t="s">
        <v>153</v>
      </c>
      <c r="C194" s="37">
        <v>22641608.579999998</v>
      </c>
      <c r="D194" s="37">
        <v>50302111.329999998</v>
      </c>
      <c r="E194" s="36">
        <f t="shared" si="25"/>
        <v>-27660502.75</v>
      </c>
      <c r="F194" s="2">
        <f t="shared" si="24"/>
        <v>-54.988751005970947</v>
      </c>
    </row>
    <row r="195" spans="1:6" x14ac:dyDescent="0.25">
      <c r="A195" s="74"/>
      <c r="B195" s="75"/>
      <c r="C195" s="76"/>
      <c r="D195" s="76"/>
      <c r="E195" s="77"/>
      <c r="F195" s="2"/>
    </row>
    <row r="196" spans="1:6" ht="15.75" thickBot="1" x14ac:dyDescent="0.3">
      <c r="F196" s="2"/>
    </row>
    <row r="197" spans="1:6" ht="30.75" thickBot="1" x14ac:dyDescent="0.3">
      <c r="A197" s="7" t="s">
        <v>241</v>
      </c>
      <c r="B197" s="8" t="s">
        <v>205</v>
      </c>
      <c r="C197" s="9">
        <v>2021</v>
      </c>
      <c r="D197" s="9">
        <v>2020</v>
      </c>
      <c r="E197" s="63" t="s">
        <v>227</v>
      </c>
      <c r="F197" s="2">
        <f t="shared" si="21"/>
        <v>4.9504950495048661E-2</v>
      </c>
    </row>
    <row r="198" spans="1:6" ht="30" x14ac:dyDescent="0.25">
      <c r="A198" s="66">
        <v>442802</v>
      </c>
      <c r="B198" s="25" t="s">
        <v>347</v>
      </c>
      <c r="C198" s="67">
        <v>0</v>
      </c>
      <c r="D198" s="67">
        <v>0</v>
      </c>
      <c r="E198" s="34">
        <f>C198-D198</f>
        <v>0</v>
      </c>
      <c r="F198" s="2"/>
    </row>
    <row r="199" spans="1:6" ht="45" x14ac:dyDescent="0.25">
      <c r="A199" s="66">
        <v>442803</v>
      </c>
      <c r="B199" s="25" t="s">
        <v>348</v>
      </c>
      <c r="C199" s="37">
        <v>695342323</v>
      </c>
      <c r="D199" s="37">
        <v>1404374013</v>
      </c>
      <c r="E199" s="34">
        <f>C199-D199</f>
        <v>-709031690</v>
      </c>
      <c r="F199" s="2">
        <f t="shared" ref="F199:F266" si="26">(C199*100)/D199-100</f>
        <v>-50.487383235280646</v>
      </c>
    </row>
    <row r="200" spans="1:6" ht="30" x14ac:dyDescent="0.25">
      <c r="A200" s="15">
        <v>44289001</v>
      </c>
      <c r="B200" s="25" t="s">
        <v>349</v>
      </c>
      <c r="C200" s="37">
        <v>719047586</v>
      </c>
      <c r="D200" s="37">
        <v>960621727</v>
      </c>
      <c r="E200" s="36">
        <f t="shared" ref="E200:E201" si="27">C200-D200</f>
        <v>-241574141</v>
      </c>
      <c r="F200" s="2">
        <f t="shared" si="26"/>
        <v>-25.147686566951862</v>
      </c>
    </row>
    <row r="201" spans="1:6" ht="30" x14ac:dyDescent="0.25">
      <c r="A201" s="15">
        <v>44289002</v>
      </c>
      <c r="B201" s="25" t="s">
        <v>350</v>
      </c>
      <c r="C201" s="37">
        <v>668163350</v>
      </c>
      <c r="D201" s="37">
        <v>759124950</v>
      </c>
      <c r="E201" s="36">
        <f t="shared" si="27"/>
        <v>-90961600</v>
      </c>
      <c r="F201" s="2">
        <f t="shared" si="26"/>
        <v>-11.982427925732125</v>
      </c>
    </row>
    <row r="202" spans="1:6" x14ac:dyDescent="0.25">
      <c r="F202" s="2"/>
    </row>
    <row r="203" spans="1:6" x14ac:dyDescent="0.25">
      <c r="F203" s="2"/>
    </row>
    <row r="204" spans="1:6" ht="15.75" thickBot="1" x14ac:dyDescent="0.3">
      <c r="F204" s="2"/>
    </row>
    <row r="205" spans="1:6" ht="30.75" thickBot="1" x14ac:dyDescent="0.3">
      <c r="A205" s="7" t="s">
        <v>351</v>
      </c>
      <c r="B205" s="8" t="s">
        <v>205</v>
      </c>
      <c r="C205" s="9">
        <v>2021</v>
      </c>
      <c r="D205" s="9">
        <v>2020</v>
      </c>
      <c r="E205" s="63" t="s">
        <v>227</v>
      </c>
      <c r="F205" s="2"/>
    </row>
    <row r="206" spans="1:6" ht="30" x14ac:dyDescent="0.25">
      <c r="A206" s="15" t="s">
        <v>352</v>
      </c>
      <c r="B206" s="25" t="s">
        <v>349</v>
      </c>
      <c r="C206" s="37">
        <v>719047586</v>
      </c>
      <c r="D206" s="37">
        <v>960621727</v>
      </c>
      <c r="E206" s="36">
        <f t="shared" ref="E206" si="28">C206-D206</f>
        <v>-241574141</v>
      </c>
      <c r="F206" s="2">
        <f t="shared" si="26"/>
        <v>-25.147686566951862</v>
      </c>
    </row>
    <row r="207" spans="1:6" x14ac:dyDescent="0.25">
      <c r="A207" s="74"/>
      <c r="B207" s="75"/>
      <c r="C207" s="76"/>
      <c r="D207" s="76"/>
      <c r="E207" s="77"/>
      <c r="F207" s="2"/>
    </row>
    <row r="208" spans="1:6" ht="15.75" thickBot="1" x14ac:dyDescent="0.3">
      <c r="A208" s="74"/>
      <c r="B208" s="75"/>
      <c r="C208" s="76"/>
      <c r="D208" s="76"/>
      <c r="E208" s="77"/>
      <c r="F208" s="2"/>
    </row>
    <row r="209" spans="1:6" ht="30.75" thickBot="1" x14ac:dyDescent="0.3">
      <c r="A209" s="7" t="s">
        <v>241</v>
      </c>
      <c r="B209" s="8" t="s">
        <v>205</v>
      </c>
      <c r="C209" s="9">
        <v>2021</v>
      </c>
      <c r="D209" s="9">
        <v>2020</v>
      </c>
      <c r="E209" s="63" t="s">
        <v>227</v>
      </c>
      <c r="F209" s="2">
        <f t="shared" ref="F209:F219" si="29">(C209*100)/D209-100</f>
        <v>4.9504950495048661E-2</v>
      </c>
    </row>
    <row r="210" spans="1:6" ht="30" x14ac:dyDescent="0.25">
      <c r="A210" s="66">
        <v>4110900201</v>
      </c>
      <c r="B210" s="25" t="s">
        <v>353</v>
      </c>
      <c r="C210" s="67">
        <v>36051695</v>
      </c>
      <c r="D210" s="67">
        <v>8374330</v>
      </c>
      <c r="E210" s="67">
        <f>C210-D210</f>
        <v>27677365</v>
      </c>
      <c r="F210" s="2">
        <f t="shared" si="29"/>
        <v>330.50244019521563</v>
      </c>
    </row>
    <row r="211" spans="1:6" ht="30" x14ac:dyDescent="0.25">
      <c r="A211" s="66">
        <v>4110900202</v>
      </c>
      <c r="B211" s="25" t="s">
        <v>354</v>
      </c>
      <c r="C211" s="37">
        <v>126306789</v>
      </c>
      <c r="D211" s="37">
        <v>8602853</v>
      </c>
      <c r="E211" s="67">
        <f>C211-D211</f>
        <v>117703936</v>
      </c>
      <c r="F211" s="2">
        <f t="shared" si="29"/>
        <v>1368.19652736133</v>
      </c>
    </row>
    <row r="212" spans="1:6" ht="30" x14ac:dyDescent="0.25">
      <c r="A212" s="66">
        <v>4110900204</v>
      </c>
      <c r="B212" s="25" t="s">
        <v>355</v>
      </c>
      <c r="C212" s="37">
        <v>15630269</v>
      </c>
      <c r="D212" s="37">
        <v>7483544</v>
      </c>
      <c r="E212" s="37">
        <f t="shared" ref="E212:E219" si="30">C212-D212</f>
        <v>8146725</v>
      </c>
      <c r="F212" s="2">
        <f t="shared" si="29"/>
        <v>108.861857430116</v>
      </c>
    </row>
    <row r="213" spans="1:6" x14ac:dyDescent="0.25">
      <c r="A213" s="66">
        <v>4110900205</v>
      </c>
      <c r="B213" s="25" t="s">
        <v>356</v>
      </c>
      <c r="C213" s="37">
        <v>12170407</v>
      </c>
      <c r="D213" s="37">
        <v>12170407</v>
      </c>
      <c r="E213" s="37">
        <f t="shared" si="30"/>
        <v>0</v>
      </c>
      <c r="F213" s="5">
        <f t="shared" si="29"/>
        <v>0</v>
      </c>
    </row>
    <row r="214" spans="1:6" ht="30" x14ac:dyDescent="0.25">
      <c r="A214" s="66">
        <v>4110900206</v>
      </c>
      <c r="B214" s="31" t="s">
        <v>357</v>
      </c>
      <c r="C214" s="28">
        <v>37413</v>
      </c>
      <c r="D214" s="28">
        <v>15014406</v>
      </c>
      <c r="E214" s="28">
        <f t="shared" si="30"/>
        <v>-14976993</v>
      </c>
      <c r="F214" s="2">
        <f t="shared" si="29"/>
        <v>-99.750819313131672</v>
      </c>
    </row>
    <row r="215" spans="1:6" ht="45" x14ac:dyDescent="0.25">
      <c r="A215" s="66">
        <v>4110900207</v>
      </c>
      <c r="B215" s="31" t="s">
        <v>358</v>
      </c>
      <c r="C215" s="28"/>
      <c r="D215" s="28">
        <v>24047969</v>
      </c>
      <c r="E215" s="28">
        <f t="shared" si="30"/>
        <v>-24047969</v>
      </c>
      <c r="F215" s="2">
        <f t="shared" si="29"/>
        <v>-100</v>
      </c>
    </row>
    <row r="216" spans="1:6" ht="60" x14ac:dyDescent="0.25">
      <c r="A216" s="66">
        <v>4110900208</v>
      </c>
      <c r="B216" s="31" t="s">
        <v>359</v>
      </c>
      <c r="C216" s="28">
        <v>33379933</v>
      </c>
      <c r="D216" s="28">
        <v>15988407</v>
      </c>
      <c r="E216" s="28">
        <f t="shared" si="30"/>
        <v>17391526</v>
      </c>
      <c r="F216" s="2">
        <f t="shared" si="29"/>
        <v>108.77585240355714</v>
      </c>
    </row>
    <row r="217" spans="1:6" x14ac:dyDescent="0.25">
      <c r="A217" s="66">
        <v>4110900209</v>
      </c>
      <c r="B217" s="31" t="s">
        <v>360</v>
      </c>
      <c r="C217" s="28">
        <v>70011720</v>
      </c>
      <c r="D217" s="28">
        <v>28517210</v>
      </c>
      <c r="E217" s="28">
        <f t="shared" si="30"/>
        <v>41494510</v>
      </c>
      <c r="F217" s="2">
        <f t="shared" si="29"/>
        <v>145.50690618051345</v>
      </c>
    </row>
    <row r="218" spans="1:6" ht="30" x14ac:dyDescent="0.25">
      <c r="A218" s="66">
        <v>4110900211</v>
      </c>
      <c r="B218" s="31" t="s">
        <v>361</v>
      </c>
      <c r="C218" s="28">
        <v>12697224</v>
      </c>
      <c r="D218" s="28">
        <v>17192084</v>
      </c>
      <c r="E218" s="28">
        <f t="shared" si="30"/>
        <v>-4494860</v>
      </c>
      <c r="F218" s="2">
        <f t="shared" si="29"/>
        <v>-26.144939729238175</v>
      </c>
    </row>
    <row r="219" spans="1:6" ht="30" x14ac:dyDescent="0.25">
      <c r="A219" s="66">
        <v>4110900212</v>
      </c>
      <c r="B219" s="31" t="s">
        <v>362</v>
      </c>
      <c r="C219" s="28">
        <v>60300082</v>
      </c>
      <c r="D219" s="28">
        <v>162154102</v>
      </c>
      <c r="E219" s="28">
        <f t="shared" si="30"/>
        <v>-101854020</v>
      </c>
      <c r="F219" s="2">
        <f t="shared" si="29"/>
        <v>-62.813101083313946</v>
      </c>
    </row>
    <row r="220" spans="1:6" ht="15.75" thickBot="1" x14ac:dyDescent="0.3">
      <c r="A220" s="74"/>
      <c r="C220" s="78"/>
      <c r="D220" s="78"/>
      <c r="E220" s="78"/>
      <c r="F220" s="2"/>
    </row>
    <row r="221" spans="1:6" ht="30" x14ac:dyDescent="0.25">
      <c r="A221" s="79" t="s">
        <v>241</v>
      </c>
      <c r="B221" s="80" t="s">
        <v>205</v>
      </c>
      <c r="C221" s="81">
        <v>2021</v>
      </c>
      <c r="D221" s="81">
        <v>2020</v>
      </c>
      <c r="E221" s="82" t="s">
        <v>227</v>
      </c>
      <c r="F221" s="2"/>
    </row>
    <row r="222" spans="1:6" ht="30" x14ac:dyDescent="0.25">
      <c r="A222" s="15">
        <v>442802</v>
      </c>
      <c r="B222" s="31" t="s">
        <v>347</v>
      </c>
      <c r="C222" s="37">
        <v>1657200122.78</v>
      </c>
      <c r="D222" s="37">
        <v>0</v>
      </c>
      <c r="E222" s="36">
        <f>C222-D222</f>
        <v>1657200122.78</v>
      </c>
      <c r="F222" s="2">
        <v>0</v>
      </c>
    </row>
    <row r="223" spans="1:6" ht="45" x14ac:dyDescent="0.25">
      <c r="A223" s="15">
        <v>442803</v>
      </c>
      <c r="B223" s="31" t="s">
        <v>348</v>
      </c>
      <c r="C223" s="37">
        <v>695342323</v>
      </c>
      <c r="D223" s="37">
        <v>2102185388</v>
      </c>
      <c r="E223" s="36">
        <f t="shared" ref="E223" si="31">C223-D223</f>
        <v>-1406843065</v>
      </c>
      <c r="F223" s="2">
        <f t="shared" ref="F223:F225" si="32">(C223*100)/D223-100</f>
        <v>-66.922882873734437</v>
      </c>
    </row>
    <row r="224" spans="1:6" ht="30" x14ac:dyDescent="0.25">
      <c r="A224" s="15">
        <v>44289001</v>
      </c>
      <c r="B224" s="31" t="s">
        <v>349</v>
      </c>
      <c r="C224" s="28">
        <v>780709212</v>
      </c>
      <c r="D224" s="28">
        <v>1093759939</v>
      </c>
      <c r="E224" s="28"/>
      <c r="F224" s="2">
        <f t="shared" si="32"/>
        <v>-28.621520668074126</v>
      </c>
    </row>
    <row r="225" spans="1:6" ht="30" x14ac:dyDescent="0.25">
      <c r="A225" s="15">
        <v>44289002</v>
      </c>
      <c r="B225" s="31" t="s">
        <v>350</v>
      </c>
      <c r="C225" s="28">
        <v>779419850</v>
      </c>
      <c r="D225" s="28">
        <v>759124950</v>
      </c>
      <c r="E225" s="28"/>
      <c r="F225" s="2">
        <f t="shared" si="32"/>
        <v>2.6734597512570275</v>
      </c>
    </row>
    <row r="226" spans="1:6" x14ac:dyDescent="0.25">
      <c r="A226" s="74"/>
      <c r="C226" s="78"/>
      <c r="D226" s="78"/>
      <c r="E226" s="78"/>
      <c r="F226" s="2"/>
    </row>
    <row r="227" spans="1:6" x14ac:dyDescent="0.25">
      <c r="A227" s="74"/>
      <c r="C227" s="78"/>
      <c r="D227" s="78"/>
      <c r="E227" s="78"/>
      <c r="F227" s="2"/>
    </row>
    <row r="228" spans="1:6" x14ac:dyDescent="0.25">
      <c r="A228" s="74"/>
      <c r="C228" s="78"/>
      <c r="D228" s="78"/>
      <c r="E228" s="78"/>
      <c r="F228" s="2"/>
    </row>
    <row r="229" spans="1:6" ht="15.75" thickBot="1" x14ac:dyDescent="0.3">
      <c r="A229" s="74"/>
      <c r="C229" s="78"/>
      <c r="D229" s="78"/>
      <c r="E229" s="78"/>
      <c r="F229" s="2"/>
    </row>
    <row r="230" spans="1:6" ht="30" x14ac:dyDescent="0.25">
      <c r="A230" s="79" t="s">
        <v>241</v>
      </c>
      <c r="B230" s="80" t="s">
        <v>205</v>
      </c>
      <c r="C230" s="81">
        <v>2021</v>
      </c>
      <c r="D230" s="81">
        <v>2020</v>
      </c>
      <c r="E230" s="82" t="s">
        <v>227</v>
      </c>
      <c r="F230" s="2"/>
    </row>
    <row r="231" spans="1:6" x14ac:dyDescent="0.25">
      <c r="A231" s="62">
        <v>48</v>
      </c>
      <c r="B231" s="83" t="s">
        <v>363</v>
      </c>
      <c r="C231" s="35">
        <f>SUM(C232,C233)</f>
        <v>26648922.390000001</v>
      </c>
      <c r="D231" s="35">
        <f>SUM(D232,D233)</f>
        <v>72571156</v>
      </c>
      <c r="E231" s="48">
        <f>C231-D231</f>
        <v>-45922233.609999999</v>
      </c>
      <c r="F231" s="2">
        <f t="shared" ref="F231:F239" si="33">(C231*100)/D231-100</f>
        <v>-63.278906029828157</v>
      </c>
    </row>
    <row r="232" spans="1:6" x14ac:dyDescent="0.25">
      <c r="A232" s="15" t="s">
        <v>364</v>
      </c>
      <c r="B232" s="25" t="s">
        <v>365</v>
      </c>
      <c r="C232" s="37">
        <v>26648922.390000001</v>
      </c>
      <c r="D232" s="37">
        <v>70045741</v>
      </c>
      <c r="E232" s="36">
        <f t="shared" ref="E232" si="34">C232-D232</f>
        <v>-43396818.609999999</v>
      </c>
      <c r="F232" s="2">
        <f t="shared" si="33"/>
        <v>-61.95497112379752</v>
      </c>
    </row>
    <row r="233" spans="1:6" x14ac:dyDescent="0.25">
      <c r="A233" s="15" t="s">
        <v>366</v>
      </c>
      <c r="B233" s="31" t="s">
        <v>176</v>
      </c>
      <c r="C233" s="28"/>
      <c r="D233" s="28">
        <v>2525415</v>
      </c>
      <c r="E233" s="28"/>
      <c r="F233" s="2">
        <f t="shared" si="33"/>
        <v>-100</v>
      </c>
    </row>
    <row r="234" spans="1:6" ht="15.75" thickBot="1" x14ac:dyDescent="0.3">
      <c r="A234" s="74"/>
      <c r="C234" s="78"/>
      <c r="D234" s="78"/>
      <c r="E234" s="78"/>
      <c r="F234" s="2"/>
    </row>
    <row r="235" spans="1:6" ht="30" x14ac:dyDescent="0.25">
      <c r="A235" s="79" t="s">
        <v>241</v>
      </c>
      <c r="B235" s="80" t="s">
        <v>205</v>
      </c>
      <c r="C235" s="81">
        <v>2021</v>
      </c>
      <c r="D235" s="81">
        <v>2020</v>
      </c>
      <c r="E235" s="84" t="s">
        <v>203</v>
      </c>
      <c r="F235" s="2"/>
    </row>
    <row r="236" spans="1:6" x14ac:dyDescent="0.25">
      <c r="A236" s="46">
        <v>5</v>
      </c>
      <c r="B236" s="85" t="s">
        <v>158</v>
      </c>
      <c r="C236" s="86">
        <f>SUM(C237:C239)</f>
        <v>3348944020.25</v>
      </c>
      <c r="D236" s="86">
        <f>SUM(D237:D239)</f>
        <v>2162501173</v>
      </c>
      <c r="E236" s="86">
        <f>SUM(E237:E239)</f>
        <v>1186442847.25</v>
      </c>
      <c r="F236" s="2">
        <f t="shared" si="33"/>
        <v>54.864379361425677</v>
      </c>
    </row>
    <row r="237" spans="1:6" ht="30" x14ac:dyDescent="0.25">
      <c r="A237" s="24">
        <v>51</v>
      </c>
      <c r="B237" s="25" t="s">
        <v>367</v>
      </c>
      <c r="C237" s="37">
        <v>2369399987</v>
      </c>
      <c r="D237" s="37">
        <v>2121586176</v>
      </c>
      <c r="E237" s="36">
        <f>C237-D237</f>
        <v>247813811</v>
      </c>
      <c r="F237" s="2">
        <f t="shared" si="33"/>
        <v>11.680591333189383</v>
      </c>
    </row>
    <row r="238" spans="1:6" x14ac:dyDescent="0.25">
      <c r="A238" s="24">
        <v>55</v>
      </c>
      <c r="B238" s="25" t="s">
        <v>368</v>
      </c>
      <c r="C238" s="37">
        <v>979495820</v>
      </c>
      <c r="D238" s="37">
        <v>40900000</v>
      </c>
      <c r="E238" s="37">
        <f t="shared" ref="E238:E239" si="35">C238-D238</f>
        <v>938595820</v>
      </c>
      <c r="F238" s="2">
        <f t="shared" si="33"/>
        <v>2294.8553056234718</v>
      </c>
    </row>
    <row r="239" spans="1:6" x14ac:dyDescent="0.25">
      <c r="A239" s="24">
        <v>58</v>
      </c>
      <c r="B239" s="25" t="s">
        <v>369</v>
      </c>
      <c r="C239" s="37">
        <v>48213.25</v>
      </c>
      <c r="D239" s="37">
        <v>14997</v>
      </c>
      <c r="E239" s="36">
        <f t="shared" si="35"/>
        <v>33216.25</v>
      </c>
      <c r="F239" s="2">
        <f t="shared" si="33"/>
        <v>221.48596385943853</v>
      </c>
    </row>
    <row r="240" spans="1:6" ht="21.75" customHeight="1" x14ac:dyDescent="0.25">
      <c r="A240" s="74"/>
      <c r="C240" s="78"/>
      <c r="D240" s="78"/>
      <c r="E240" s="78"/>
      <c r="F240" s="2"/>
    </row>
    <row r="241" spans="1:6" x14ac:dyDescent="0.25">
      <c r="A241" s="74"/>
      <c r="B241" s="75"/>
      <c r="C241" s="76"/>
      <c r="D241" s="76"/>
      <c r="E241" s="77"/>
      <c r="F241" s="2"/>
    </row>
    <row r="242" spans="1:6" ht="15.75" thickBot="1" x14ac:dyDescent="0.3">
      <c r="F242" s="2"/>
    </row>
    <row r="243" spans="1:6" ht="30.75" thickBot="1" x14ac:dyDescent="0.3">
      <c r="A243" s="7" t="s">
        <v>241</v>
      </c>
      <c r="B243" s="8" t="s">
        <v>205</v>
      </c>
      <c r="C243" s="9">
        <v>2021</v>
      </c>
      <c r="D243" s="9">
        <v>2020</v>
      </c>
      <c r="E243" s="10" t="s">
        <v>203</v>
      </c>
      <c r="F243" s="2"/>
    </row>
    <row r="244" spans="1:6" ht="30" x14ac:dyDescent="0.25">
      <c r="A244" s="39">
        <v>51</v>
      </c>
      <c r="B244" s="40" t="s">
        <v>367</v>
      </c>
      <c r="C244" s="33">
        <f>SUM(C245:C251)</f>
        <v>2369399987</v>
      </c>
      <c r="D244" s="33">
        <f>SUM(D245:D251)</f>
        <v>2121586176</v>
      </c>
      <c r="E244" s="41">
        <f>C244-D244</f>
        <v>247813811</v>
      </c>
      <c r="F244" s="2">
        <f t="shared" si="26"/>
        <v>11.680591333189383</v>
      </c>
    </row>
    <row r="245" spans="1:6" x14ac:dyDescent="0.25">
      <c r="A245" s="24" t="s">
        <v>370</v>
      </c>
      <c r="B245" s="40" t="s">
        <v>371</v>
      </c>
      <c r="C245" s="56">
        <v>853889249</v>
      </c>
      <c r="D245" s="56">
        <v>795121212</v>
      </c>
      <c r="E245" s="56">
        <f t="shared" ref="E245:E251" si="36">C245-D245</f>
        <v>58768037</v>
      </c>
      <c r="F245" s="2">
        <f t="shared" si="26"/>
        <v>7.3910790094730885</v>
      </c>
    </row>
    <row r="246" spans="1:6" ht="30" x14ac:dyDescent="0.25">
      <c r="A246" s="24" t="s">
        <v>372</v>
      </c>
      <c r="B246" s="25" t="s">
        <v>373</v>
      </c>
      <c r="C246" s="37">
        <v>232650254</v>
      </c>
      <c r="D246" s="37">
        <v>209032094</v>
      </c>
      <c r="E246" s="37">
        <f t="shared" si="36"/>
        <v>23618160</v>
      </c>
      <c r="F246" s="2">
        <f t="shared" si="26"/>
        <v>11.298819979289874</v>
      </c>
    </row>
    <row r="247" spans="1:6" ht="30" x14ac:dyDescent="0.25">
      <c r="A247" s="24" t="s">
        <v>374</v>
      </c>
      <c r="B247" s="25" t="s">
        <v>375</v>
      </c>
      <c r="C247" s="37">
        <v>41355000</v>
      </c>
      <c r="D247" s="37">
        <v>38901317</v>
      </c>
      <c r="E247" s="36">
        <f t="shared" si="36"/>
        <v>2453683</v>
      </c>
      <c r="F247" s="2">
        <f t="shared" si="26"/>
        <v>6.3074548350123933</v>
      </c>
    </row>
    <row r="248" spans="1:6" x14ac:dyDescent="0.25">
      <c r="A248" s="24" t="s">
        <v>376</v>
      </c>
      <c r="B248" s="25" t="s">
        <v>377</v>
      </c>
      <c r="C248" s="37">
        <v>254897997</v>
      </c>
      <c r="D248" s="37">
        <v>238029105</v>
      </c>
      <c r="E248" s="36">
        <f t="shared" si="36"/>
        <v>16868892</v>
      </c>
      <c r="F248" s="2">
        <f t="shared" si="26"/>
        <v>7.0869030911156869</v>
      </c>
    </row>
    <row r="249" spans="1:6" ht="30" x14ac:dyDescent="0.25">
      <c r="A249" s="24" t="s">
        <v>378</v>
      </c>
      <c r="B249" s="31" t="s">
        <v>379</v>
      </c>
      <c r="C249" s="68">
        <v>793096032</v>
      </c>
      <c r="D249" s="68">
        <v>613567744</v>
      </c>
      <c r="E249" s="36">
        <f t="shared" si="36"/>
        <v>179528288</v>
      </c>
      <c r="F249" s="2">
        <f t="shared" si="26"/>
        <v>29.259733705949174</v>
      </c>
    </row>
    <row r="250" spans="1:6" x14ac:dyDescent="0.25">
      <c r="A250" s="24" t="s">
        <v>380</v>
      </c>
      <c r="B250" s="31" t="s">
        <v>381</v>
      </c>
      <c r="C250" s="68">
        <v>192294930</v>
      </c>
      <c r="D250" s="68">
        <v>225946679</v>
      </c>
      <c r="E250" s="36">
        <f t="shared" si="36"/>
        <v>-33651749</v>
      </c>
      <c r="F250" s="2">
        <f t="shared" si="26"/>
        <v>-14.893668341989667</v>
      </c>
    </row>
    <row r="251" spans="1:6" ht="30" x14ac:dyDescent="0.25">
      <c r="A251" s="24" t="s">
        <v>382</v>
      </c>
      <c r="B251" s="31" t="s">
        <v>383</v>
      </c>
      <c r="C251" s="68">
        <v>1216525</v>
      </c>
      <c r="D251" s="68">
        <v>988025</v>
      </c>
      <c r="E251" s="36">
        <f t="shared" si="36"/>
        <v>228500</v>
      </c>
      <c r="F251" s="2">
        <f t="shared" si="26"/>
        <v>23.126945168391487</v>
      </c>
    </row>
    <row r="252" spans="1:6" x14ac:dyDescent="0.25">
      <c r="F252" s="2"/>
    </row>
    <row r="253" spans="1:6" ht="15.75" thickBot="1" x14ac:dyDescent="0.3">
      <c r="F253" s="2"/>
    </row>
    <row r="254" spans="1:6" ht="30.75" thickBot="1" x14ac:dyDescent="0.3">
      <c r="A254" s="7" t="s">
        <v>241</v>
      </c>
      <c r="B254" s="8" t="s">
        <v>205</v>
      </c>
      <c r="C254" s="9">
        <v>2021</v>
      </c>
      <c r="D254" s="9">
        <v>2020</v>
      </c>
      <c r="E254" s="10" t="s">
        <v>203</v>
      </c>
      <c r="F254" s="2"/>
    </row>
    <row r="255" spans="1:6" ht="30" x14ac:dyDescent="0.25">
      <c r="A255" s="39">
        <v>55</v>
      </c>
      <c r="B255" s="40" t="s">
        <v>384</v>
      </c>
      <c r="C255" s="33">
        <f>+C256</f>
        <v>979495820</v>
      </c>
      <c r="D255" s="33">
        <f>+D256</f>
        <v>40900000</v>
      </c>
      <c r="E255" s="41">
        <f>C255-D255</f>
        <v>938595820</v>
      </c>
      <c r="F255" s="2">
        <f t="shared" si="26"/>
        <v>2294.8553056234718</v>
      </c>
    </row>
    <row r="256" spans="1:6" x14ac:dyDescent="0.25">
      <c r="A256" s="24" t="s">
        <v>385</v>
      </c>
      <c r="B256" s="40" t="s">
        <v>54</v>
      </c>
      <c r="C256" s="56">
        <f>SUM(C257,C258,C259,C260)</f>
        <v>979495820</v>
      </c>
      <c r="D256" s="56">
        <f>SUM(D257,D258,D259,D260)</f>
        <v>40900000</v>
      </c>
      <c r="E256" s="56">
        <f t="shared" ref="E256:E260" si="37">C256-D256</f>
        <v>938595820</v>
      </c>
      <c r="F256" s="2">
        <f t="shared" si="26"/>
        <v>2294.8553056234718</v>
      </c>
    </row>
    <row r="257" spans="1:6" ht="30" x14ac:dyDescent="0.25">
      <c r="A257" s="24" t="s">
        <v>386</v>
      </c>
      <c r="B257" s="25" t="s">
        <v>387</v>
      </c>
      <c r="C257" s="37">
        <v>106873000</v>
      </c>
      <c r="D257" s="37">
        <v>0</v>
      </c>
      <c r="E257" s="37">
        <f t="shared" si="37"/>
        <v>106873000</v>
      </c>
      <c r="F257" s="2"/>
    </row>
    <row r="258" spans="1:6" ht="30" x14ac:dyDescent="0.25">
      <c r="A258" s="24" t="s">
        <v>388</v>
      </c>
      <c r="B258" s="25" t="s">
        <v>389</v>
      </c>
      <c r="C258" s="37">
        <v>36700000</v>
      </c>
      <c r="D258" s="37">
        <v>0</v>
      </c>
      <c r="E258" s="36">
        <f t="shared" si="37"/>
        <v>36700000</v>
      </c>
      <c r="F258" s="2"/>
    </row>
    <row r="259" spans="1:6" ht="45" x14ac:dyDescent="0.25">
      <c r="A259" s="24" t="s">
        <v>390</v>
      </c>
      <c r="B259" s="25" t="s">
        <v>391</v>
      </c>
      <c r="C259" s="37">
        <v>52600000</v>
      </c>
      <c r="D259" s="37">
        <v>3000000</v>
      </c>
      <c r="E259" s="36">
        <f t="shared" si="37"/>
        <v>49600000</v>
      </c>
      <c r="F259" s="2">
        <f t="shared" si="26"/>
        <v>1653.3333333333333</v>
      </c>
    </row>
    <row r="260" spans="1:6" x14ac:dyDescent="0.25">
      <c r="A260" s="24" t="s">
        <v>392</v>
      </c>
      <c r="B260" s="31" t="s">
        <v>393</v>
      </c>
      <c r="C260" s="68">
        <v>783322820</v>
      </c>
      <c r="D260" s="68">
        <v>37900000</v>
      </c>
      <c r="E260" s="36">
        <f t="shared" si="37"/>
        <v>745422820</v>
      </c>
      <c r="F260" s="2">
        <f t="shared" si="26"/>
        <v>1966.8148284960421</v>
      </c>
    </row>
    <row r="261" spans="1:6" x14ac:dyDescent="0.25">
      <c r="F261" s="2"/>
    </row>
    <row r="262" spans="1:6" x14ac:dyDescent="0.25">
      <c r="F262" s="2"/>
    </row>
    <row r="263" spans="1:6" ht="15.75" thickBot="1" x14ac:dyDescent="0.3">
      <c r="F263" s="2"/>
    </row>
    <row r="264" spans="1:6" ht="30.75" thickBot="1" x14ac:dyDescent="0.3">
      <c r="A264" s="7" t="s">
        <v>241</v>
      </c>
      <c r="B264" s="8" t="s">
        <v>205</v>
      </c>
      <c r="C264" s="9">
        <v>2021</v>
      </c>
      <c r="D264" s="9">
        <v>2020</v>
      </c>
      <c r="E264" s="10" t="s">
        <v>203</v>
      </c>
      <c r="F264" s="2"/>
    </row>
    <row r="265" spans="1:6" x14ac:dyDescent="0.25">
      <c r="A265" s="39">
        <v>58</v>
      </c>
      <c r="B265" s="40" t="s">
        <v>174</v>
      </c>
      <c r="C265" s="33">
        <f>+C266</f>
        <v>48213</v>
      </c>
      <c r="D265" s="33">
        <f>SUM(D266:D267)</f>
        <v>14997</v>
      </c>
      <c r="E265" s="41">
        <f>C265-D265</f>
        <v>33216</v>
      </c>
      <c r="F265" s="2">
        <f t="shared" si="26"/>
        <v>221.48429685937185</v>
      </c>
    </row>
    <row r="266" spans="1:6" x14ac:dyDescent="0.25">
      <c r="A266" s="24" t="s">
        <v>394</v>
      </c>
      <c r="B266" s="40" t="s">
        <v>42</v>
      </c>
      <c r="C266" s="56">
        <v>48213</v>
      </c>
      <c r="D266" s="56">
        <v>14997</v>
      </c>
      <c r="E266" s="56">
        <f t="shared" ref="E266:E267" si="38">C266-D266</f>
        <v>33216</v>
      </c>
      <c r="F266" s="2">
        <f t="shared" si="26"/>
        <v>221.48429685937185</v>
      </c>
    </row>
    <row r="267" spans="1:6" x14ac:dyDescent="0.25">
      <c r="A267" s="24" t="s">
        <v>395</v>
      </c>
      <c r="B267" s="25" t="s">
        <v>55</v>
      </c>
      <c r="C267" s="37">
        <v>0</v>
      </c>
      <c r="D267" s="37">
        <v>0</v>
      </c>
      <c r="E267" s="37">
        <f t="shared" si="38"/>
        <v>0</v>
      </c>
      <c r="F267" s="2"/>
    </row>
    <row r="268" spans="1:6" x14ac:dyDescent="0.25">
      <c r="F268" s="2"/>
    </row>
    <row r="269" spans="1:6" x14ac:dyDescent="0.25">
      <c r="F269" s="2"/>
    </row>
    <row r="270" spans="1:6" x14ac:dyDescent="0.25">
      <c r="F270" s="2"/>
    </row>
    <row r="271" spans="1:6" x14ac:dyDescent="0.25">
      <c r="F271" s="2"/>
    </row>
    <row r="272" spans="1:6" x14ac:dyDescent="0.25">
      <c r="F272" s="2"/>
    </row>
    <row r="273" spans="6:6" x14ac:dyDescent="0.25">
      <c r="F273" s="2"/>
    </row>
    <row r="274" spans="6:6" x14ac:dyDescent="0.25">
      <c r="F274" s="2"/>
    </row>
    <row r="275" spans="6:6" x14ac:dyDescent="0.25">
      <c r="F275" s="2"/>
    </row>
    <row r="276" spans="6:6" x14ac:dyDescent="0.25">
      <c r="F276" s="2"/>
    </row>
    <row r="277" spans="6:6" x14ac:dyDescent="0.25">
      <c r="F277" s="2"/>
    </row>
    <row r="278" spans="6:6" x14ac:dyDescent="0.25">
      <c r="F278" s="2"/>
    </row>
    <row r="279" spans="6:6" x14ac:dyDescent="0.25">
      <c r="F279" s="2"/>
    </row>
    <row r="280" spans="6:6" x14ac:dyDescent="0.25">
      <c r="F280" s="2"/>
    </row>
    <row r="281" spans="6:6" x14ac:dyDescent="0.25">
      <c r="F281" s="2"/>
    </row>
    <row r="282" spans="6:6" x14ac:dyDescent="0.25">
      <c r="F282" s="2"/>
    </row>
    <row r="283" spans="6:6" x14ac:dyDescent="0.25">
      <c r="F283" s="2"/>
    </row>
    <row r="284" spans="6:6" x14ac:dyDescent="0.25">
      <c r="F284" s="2"/>
    </row>
    <row r="285" spans="6:6" x14ac:dyDescent="0.25">
      <c r="F285" s="2"/>
    </row>
    <row r="286" spans="6:6" x14ac:dyDescent="0.25">
      <c r="F286" s="2"/>
    </row>
    <row r="287" spans="6:6" x14ac:dyDescent="0.25">
      <c r="F287" s="2"/>
    </row>
    <row r="288" spans="6:6" x14ac:dyDescent="0.25">
      <c r="F288" s="2"/>
    </row>
    <row r="289" spans="6:6" x14ac:dyDescent="0.25">
      <c r="F289" s="2"/>
    </row>
  </sheetData>
  <mergeCells count="30">
    <mergeCell ref="A48:D48"/>
    <mergeCell ref="A49:D49"/>
    <mergeCell ref="B50:D50"/>
    <mergeCell ref="A54:A55"/>
    <mergeCell ref="B54:D54"/>
    <mergeCell ref="B55:D55"/>
    <mergeCell ref="A56:A57"/>
    <mergeCell ref="B56:D56"/>
    <mergeCell ref="B57:D57"/>
    <mergeCell ref="E56:E57"/>
    <mergeCell ref="F56:F57"/>
    <mergeCell ref="A62:A63"/>
    <mergeCell ref="B62:D62"/>
    <mergeCell ref="B63:D63"/>
    <mergeCell ref="E62:E63"/>
    <mergeCell ref="F62:F63"/>
    <mergeCell ref="G62:G63"/>
    <mergeCell ref="B64:D64"/>
    <mergeCell ref="B65:D65"/>
    <mergeCell ref="B51:D51"/>
    <mergeCell ref="B52:D52"/>
    <mergeCell ref="B53:D53"/>
    <mergeCell ref="B59:D59"/>
    <mergeCell ref="B60:D60"/>
    <mergeCell ref="B61:D61"/>
    <mergeCell ref="B58:D58"/>
    <mergeCell ref="E54:E55"/>
    <mergeCell ref="F54:F55"/>
    <mergeCell ref="G54:G55"/>
    <mergeCell ref="G56:G57"/>
  </mergeCells>
  <phoneticPr fontId="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DE COMPROBACIÓN</vt:lpstr>
      <vt:lpstr>ESTAD FINANC-2025</vt:lpstr>
      <vt:lpstr>Hoja4</vt:lpstr>
      <vt:lpstr>'ESTAD FINANC-2025'!Área_de_impresión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FELIX HERNANDEZ</dc:creator>
  <cp:keywords/>
  <dc:description/>
  <cp:lastModifiedBy>Planeacion  Epa cartagena</cp:lastModifiedBy>
  <cp:revision/>
  <dcterms:created xsi:type="dcterms:W3CDTF">2011-03-10T20:34:26Z</dcterms:created>
  <dcterms:modified xsi:type="dcterms:W3CDTF">2026-03-02T20:01:09Z</dcterms:modified>
  <cp:category/>
  <cp:contentStatus/>
</cp:coreProperties>
</file>